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4"/>
  <workbookPr/>
  <mc:AlternateContent xmlns:mc="http://schemas.openxmlformats.org/markup-compatibility/2006">
    <mc:Choice Requires="x15">
      <x15ac:absPath xmlns:x15ac="http://schemas.microsoft.com/office/spreadsheetml/2010/11/ac" url="https://entur.sharepoint.com/sites/Juridiskforum-Tverrsektorieltdatasamarbeid/Shared Documents/General/05 Arbeid med samferdselsesveileder/01 - Utkast til Samferdselsveileder/Vedlegg/"/>
    </mc:Choice>
  </mc:AlternateContent>
  <xr:revisionPtr revIDLastSave="0" documentId="8_{00D91201-D264-974E-9D7D-6A8107CA4741}" xr6:coauthVersionLast="47" xr6:coauthVersionMax="47" xr10:uidLastSave="{00000000-0000-0000-0000-000000000000}"/>
  <bookViews>
    <workbookView xWindow="0" yWindow="660" windowWidth="30240" windowHeight="18980" tabRatio="500" activeTab="1" xr2:uid="{00000000-000D-0000-FFFF-FFFF00000000}"/>
  </bookViews>
  <sheets>
    <sheet name="Dashboard" sheetId="1" r:id="rId1"/>
    <sheet name="S1_Avklaring" sheetId="2" r:id="rId2"/>
    <sheet name="S2_Klassifisering" sheetId="3" r:id="rId3"/>
    <sheet name="S3_Datasett" sheetId="4" r:id="rId4"/>
    <sheet name="S4_Personvern" sheetId="5" r:id="rId5"/>
    <sheet name="S5_Gradering" sheetId="6" r:id="rId6"/>
    <sheet name="S6_Tiltak" sheetId="7" r:id="rId7"/>
    <sheet name="S7_Taushetsplikt" sheetId="8" r:id="rId8"/>
    <sheet name="S8_Rettigheter" sheetId="9" r:id="rId9"/>
    <sheet name="S9_Dokumentasjon" sheetId="10" r:id="rId10"/>
    <sheet name="Lister" sheetId="11" r:id="rId11"/>
  </sheets>
  <definedNames>
    <definedName name="M06_Behandlingsgrunnlag">Lister!$G$5:$G$10</definedName>
    <definedName name="M06_Delingsform__anbefalt_">Lister!$D$9:$D$13</definedName>
    <definedName name="M06_Detaljgrad">Lister!$C$9:$C$11</definedName>
    <definedName name="M06_Dokumentasjonstype">Lister!$B$17:$B$23</definedName>
    <definedName name="M06_Form_lstype">Lister!$F$5:$F$7</definedName>
    <definedName name="M06_Fritekst">Lister!$I$5</definedName>
    <definedName name="M06_Innsamlingsm_te">Lister!$A$17:$A$18</definedName>
    <definedName name="M06_Intern_Ekstern">Lister!$B$5:$B$11</definedName>
    <definedName name="M06_Ja_Nei">Lister!$A$5:$A$6</definedName>
    <definedName name="M06_Mottakerkrets">Lister!$E$5:$E$6</definedName>
    <definedName name="M06_Rettighetskilde">Lister!$C$17:$C$22</definedName>
    <definedName name="M06_Rolle__GDPR_">Lister!$B$9:$B$11</definedName>
    <definedName name="M06_Taushetspliktskilde">Lister!$D$17:$D$22</definedName>
    <definedName name="M06_Tilgangsform">Lister!$C$5:$C$11</definedName>
    <definedName name="M06_Tilgangstype">Lister!$D$5:$D$6</definedName>
    <definedName name="M06_Tiltaksstatus">Lister!$H$5:$H$9</definedName>
    <definedName name="M06_Virksomhetstype">Lister!$A$9:$A$14</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12" i="9" l="1"/>
  <c r="G12" i="9" s="1"/>
  <c r="F11" i="9"/>
  <c r="G11" i="9" s="1"/>
  <c r="G10" i="9"/>
  <c r="F10" i="9"/>
  <c r="F9" i="9"/>
  <c r="G9" i="9" s="1"/>
  <c r="F8" i="9"/>
  <c r="G8" i="9" s="1"/>
  <c r="G7" i="9"/>
  <c r="F7" i="9"/>
  <c r="F6" i="9"/>
  <c r="G6" i="9" s="1"/>
  <c r="F13" i="8"/>
  <c r="G13" i="8" s="1"/>
  <c r="F12" i="8"/>
  <c r="G12" i="8" s="1"/>
  <c r="F11" i="8"/>
  <c r="G11" i="8" s="1"/>
  <c r="G10" i="8"/>
  <c r="F10" i="8"/>
  <c r="G9" i="8"/>
  <c r="F9" i="8"/>
  <c r="F8" i="8"/>
  <c r="G8" i="8" s="1"/>
  <c r="F7" i="8"/>
  <c r="G7" i="8" s="1"/>
  <c r="F6" i="8"/>
  <c r="G6" i="8" s="1"/>
  <c r="H12" i="7"/>
  <c r="G12" i="7"/>
  <c r="F12" i="7"/>
  <c r="H11" i="7"/>
  <c r="F11" i="7"/>
  <c r="G11" i="7" s="1"/>
  <c r="H10" i="7"/>
  <c r="F10" i="7"/>
  <c r="G10" i="7" s="1"/>
  <c r="H9" i="7"/>
  <c r="G9" i="7"/>
  <c r="F9" i="7"/>
  <c r="H8" i="7"/>
  <c r="G8" i="7"/>
  <c r="F8" i="7"/>
  <c r="H7" i="7"/>
  <c r="F7" i="7"/>
  <c r="G7" i="7" s="1"/>
  <c r="D7" i="7"/>
  <c r="H6" i="7"/>
  <c r="F6" i="7"/>
  <c r="G6" i="7" s="1"/>
  <c r="F13" i="6"/>
  <c r="G13" i="6" s="1"/>
  <c r="G12" i="6"/>
  <c r="F12" i="6"/>
  <c r="G11" i="6"/>
  <c r="F11" i="6"/>
  <c r="F10" i="6"/>
  <c r="G10" i="6" s="1"/>
  <c r="F9" i="6"/>
  <c r="G9" i="6" s="1"/>
  <c r="F8" i="6"/>
  <c r="G8" i="6" s="1"/>
  <c r="F7" i="6"/>
  <c r="G7" i="6" s="1"/>
  <c r="G6" i="6"/>
  <c r="F6" i="6"/>
  <c r="G26" i="5"/>
  <c r="F26" i="5"/>
  <c r="G25" i="5"/>
  <c r="F25" i="5"/>
  <c r="G24" i="5"/>
  <c r="F24" i="5"/>
  <c r="G23" i="5"/>
  <c r="F23" i="5"/>
  <c r="H22" i="5"/>
  <c r="G22" i="5"/>
  <c r="F22" i="5"/>
  <c r="G21" i="5"/>
  <c r="F21" i="5"/>
  <c r="F20" i="5"/>
  <c r="G20" i="5" s="1"/>
  <c r="F19" i="5"/>
  <c r="G19" i="5" s="1"/>
  <c r="F18" i="5"/>
  <c r="G18" i="5" s="1"/>
  <c r="F17" i="5"/>
  <c r="G17" i="5" s="1"/>
  <c r="G16" i="5"/>
  <c r="F16" i="5"/>
  <c r="G15" i="5"/>
  <c r="F15" i="5"/>
  <c r="F14" i="5"/>
  <c r="G14" i="5" s="1"/>
  <c r="F13" i="5"/>
  <c r="G13" i="5" s="1"/>
  <c r="F12" i="5"/>
  <c r="G12" i="5" s="1"/>
  <c r="F11" i="5"/>
  <c r="G11" i="5" s="1"/>
  <c r="G10" i="5"/>
  <c r="F10" i="5"/>
  <c r="G9" i="5"/>
  <c r="F9" i="5"/>
  <c r="H8" i="5"/>
  <c r="F8" i="5"/>
  <c r="G8" i="5" s="1"/>
  <c r="F7" i="5"/>
  <c r="G7" i="5" s="1"/>
  <c r="G6" i="5"/>
  <c r="F6" i="5"/>
  <c r="H16" i="4"/>
  <c r="G16" i="4"/>
  <c r="G15" i="4"/>
  <c r="G14" i="4"/>
  <c r="F14" i="4"/>
  <c r="G13" i="4"/>
  <c r="F13" i="4"/>
  <c r="G12" i="4"/>
  <c r="F12" i="4"/>
  <c r="G11" i="4"/>
  <c r="G10" i="4"/>
  <c r="G9" i="4"/>
  <c r="G8" i="4"/>
  <c r="G7" i="4"/>
  <c r="G6" i="4"/>
  <c r="H2" i="4" s="1"/>
  <c r="C13" i="1" s="1"/>
  <c r="D13" i="1" s="1"/>
  <c r="H15" i="3"/>
  <c r="F15" i="3"/>
  <c r="G15" i="3" s="1"/>
  <c r="F14" i="3"/>
  <c r="G14" i="3" s="1"/>
  <c r="G13" i="3"/>
  <c r="F13" i="3"/>
  <c r="G12" i="3"/>
  <c r="F12" i="3"/>
  <c r="G11" i="3"/>
  <c r="G10" i="3"/>
  <c r="G9" i="3"/>
  <c r="G8" i="3"/>
  <c r="F7" i="3"/>
  <c r="G7" i="3" s="1"/>
  <c r="H2" i="3" s="1"/>
  <c r="C12" i="1" s="1"/>
  <c r="D12" i="1" s="1"/>
  <c r="H6" i="3"/>
  <c r="G6" i="3"/>
  <c r="G17" i="2"/>
  <c r="F17" i="2"/>
  <c r="G16" i="2"/>
  <c r="G15" i="2"/>
  <c r="G14" i="2"/>
  <c r="G13" i="2"/>
  <c r="F12" i="2"/>
  <c r="G12" i="2" s="1"/>
  <c r="F11" i="2"/>
  <c r="G11" i="2" s="1"/>
  <c r="F10" i="2"/>
  <c r="G10" i="2" s="1"/>
  <c r="G9" i="2"/>
  <c r="G8" i="2"/>
  <c r="G7" i="2"/>
  <c r="G6" i="2"/>
  <c r="B7" i="1"/>
  <c r="B6" i="1"/>
  <c r="B5" i="1"/>
  <c r="F15" i="10"/>
  <c r="G15" i="10" s="1"/>
  <c r="G14" i="10"/>
  <c r="F14" i="10"/>
  <c r="F13" i="10"/>
  <c r="E13" i="10"/>
  <c r="G13" i="10" s="1"/>
  <c r="H12" i="10"/>
  <c r="G12" i="10"/>
  <c r="H11" i="10"/>
  <c r="G11" i="10"/>
  <c r="H10" i="10"/>
  <c r="F10" i="10"/>
  <c r="G10" i="10" s="1"/>
  <c r="H9" i="10"/>
  <c r="G9" i="10"/>
  <c r="H8" i="10"/>
  <c r="G8" i="10"/>
  <c r="H7" i="10"/>
  <c r="G7" i="10"/>
  <c r="H6" i="10"/>
  <c r="G6" i="10"/>
  <c r="H2" i="6" l="1"/>
  <c r="C15" i="1" s="1"/>
  <c r="D15" i="1" s="1"/>
  <c r="H2" i="9"/>
  <c r="C18" i="1" s="1"/>
  <c r="D18" i="1" s="1"/>
  <c r="H2" i="8"/>
  <c r="C17" i="1" s="1"/>
  <c r="D17" i="1" s="1"/>
  <c r="H2" i="5"/>
  <c r="C14" i="1" s="1"/>
  <c r="D14" i="1" s="1"/>
  <c r="H2" i="10"/>
  <c r="C19" i="1" s="1"/>
  <c r="D19" i="1" s="1"/>
  <c r="H2" i="2"/>
  <c r="C11" i="1" s="1"/>
  <c r="D11" i="1" s="1"/>
  <c r="H2" i="7"/>
  <c r="C16" i="1" s="1"/>
  <c r="D16" i="1" s="1"/>
  <c r="B21" i="1" l="1"/>
</calcChain>
</file>

<file path=xl/sharedStrings.xml><?xml version="1.0" encoding="utf-8"?>
<sst xmlns="http://schemas.openxmlformats.org/spreadsheetml/2006/main" count="773" uniqueCount="485">
  <si>
    <t>M06 – Deling av data (arbeidsbok)</t>
  </si>
  <si>
    <t>Opprettet: 2026-02-20  Bruk fanene i rekkefølge 1–9.</t>
  </si>
  <si>
    <t>Sak / delingscase</t>
  </si>
  <si>
    <t>Avsender</t>
  </si>
  <si>
    <t>Mottaker</t>
  </si>
  <si>
    <t>Formål (kort)</t>
  </si>
  <si>
    <t>Fremdrift</t>
  </si>
  <si>
    <t>Del</t>
  </si>
  <si>
    <t>Beskrivelse</t>
  </si>
  <si>
    <t>Fullført (%)</t>
  </si>
  <si>
    <t>Status</t>
  </si>
  <si>
    <t>1_Avklaring</t>
  </si>
  <si>
    <t>Avklar delingssituasjonen</t>
  </si>
  <si>
    <t>2_Klassifisering</t>
  </si>
  <si>
    <t>Dataklassifisering</t>
  </si>
  <si>
    <t>3_Datasett</t>
  </si>
  <si>
    <t>Beskrivelse av data</t>
  </si>
  <si>
    <t>4_Personvern</t>
  </si>
  <si>
    <t>Personvern</t>
  </si>
  <si>
    <t>5_Gradering</t>
  </si>
  <si>
    <t>Gradering / sikkerhet</t>
  </si>
  <si>
    <t>6_Tiltak</t>
  </si>
  <si>
    <t>Tiltak</t>
  </si>
  <si>
    <t>7_Taushetsplikt</t>
  </si>
  <si>
    <t>Taushetsplikt</t>
  </si>
  <si>
    <t>8_Rettigheter</t>
  </si>
  <si>
    <t>Rettigheter/avtaler</t>
  </si>
  <si>
    <t>9_Dokumentasjon</t>
  </si>
  <si>
    <t>Dokumentasjon/oppfølging</t>
  </si>
  <si>
    <t>Foreløpig klar for deling?</t>
  </si>
  <si>
    <t>Godkjenning (UTKAST)</t>
  </si>
  <si>
    <t>Delingsansvarlig signerer når alle obligatoriske steg er fullført.</t>
  </si>
  <si>
    <t>Felt</t>
  </si>
  <si>
    <t>Verdi</t>
  </si>
  <si>
    <t>Godkjent av</t>
  </si>
  <si>
    <t>Dato</t>
  </si>
  <si>
    <t>Rolle / funksjon</t>
  </si>
  <si>
    <t>Merknad</t>
  </si>
  <si>
    <t>1. Avklar delingssituasjonen</t>
  </si>
  <si>
    <t>Fyll ut dette først. Feltene gjenbrukes i resten av arbeidsboken.</t>
  </si>
  <si>
    <t>Fullført:</t>
  </si>
  <si>
    <t>ID</t>
  </si>
  <si>
    <t>Tema</t>
  </si>
  <si>
    <t>Spørsmål / felt</t>
  </si>
  <si>
    <t>Svar</t>
  </si>
  <si>
    <t>Påkrevd</t>
  </si>
  <si>
    <t>Relevant</t>
  </si>
  <si>
    <t>Ferdig?</t>
  </si>
  <si>
    <t>Notat / lenke</t>
  </si>
  <si>
    <t>Faglig veiledning</t>
  </si>
  <si>
    <t>1.1</t>
  </si>
  <si>
    <t>Parter</t>
  </si>
  <si>
    <t>Hva er sakens/delingscasets tittel (kort)?</t>
  </si>
  <si>
    <t>Ja</t>
  </si>
  <si>
    <t>[Parter]
Grunnleggende identifikasjon av hvem som gir og mottar data. Virksomhetstype og intern/ekstern-skille påvirker hvilke regler som gjelder – deling internt i en virksomhet krever ikke databehandleravtale, mens ekstern deling normalt gjør det. Antall mottakere påvirker omfanget av avtaleverk og informasjonsplikt.</t>
  </si>
  <si>
    <t>1.2</t>
  </si>
  <si>
    <t>Hva heter avsender (virksomhetens navn)?</t>
  </si>
  <si>
    <t>1.3</t>
  </si>
  <si>
    <t>Hvilken virksomhetstype er avsender?</t>
  </si>
  <si>
    <t>1.4</t>
  </si>
  <si>
    <t>Er delingen intern eller ekstern?</t>
  </si>
  <si>
    <t>Svaret på dette spørsmålet styrer hvilke felter som vises videre i steg 1. Ved «Intern» skjules spørsmålene 1.5–1.7 automatisk, da disse kun er relevante ved ekstern deling.</t>
  </si>
  <si>
    <t xml:space="preserve">Nettskjemaet har mottaker selv om det svares intern, det kan fjernes </t>
  </si>
  <si>
    <t>1.5</t>
  </si>
  <si>
    <t>Hva heter mottaker (virksomhetens navn)?</t>
  </si>
  <si>
    <t>Kun relevant ved ekstern deling (1.4 = «Ekstern»). Feltet bør skjules ved intern deling.</t>
  </si>
  <si>
    <t>se over</t>
  </si>
  <si>
    <t>1.6</t>
  </si>
  <si>
    <t>Hvilken virksomhetstype er mottaker?</t>
  </si>
  <si>
    <t>Kun relevant ved ekstern deling (1.4 = «Ekstern»).</t>
  </si>
  <si>
    <t>1.7</t>
  </si>
  <si>
    <t>Er det én mottaker eller flere mottakere?</t>
  </si>
  <si>
    <t>Kun relevant ved ekstern deling (1.4 = «Ekstern»). Svaralternativet «Flere mottakere» er ikke aktuelt ved intern deling.</t>
  </si>
  <si>
    <t>flere mottakere bør vel ikke være et valg hvis "intern" over – hvis intern og ekstern fylles skjemaet to ganger i tilfelle?</t>
  </si>
  <si>
    <t>1.8</t>
  </si>
  <si>
    <t>Formål</t>
  </si>
  <si>
    <t>Hva er formålet med delingen (kort)?</t>
  </si>
  <si>
    <t>[Formål]
Formålet er bærebjelken i personvernvurderingen (GDPR art. 5(1)(b) – formålsbegrensning). Om delingen er innenfor eller utenfor opprinnelig formål (1.13) avgjør om det kreves et nytt behandlingsgrunnlag og forenlighetsvurdering (art. 6(4)). Svar her hentes automatisk inn i steg 3 og 4.</t>
  </si>
  <si>
    <t>1.9</t>
  </si>
  <si>
    <t>Hva er den konkrete leveransen/analysen mottaker skal gjennomføre?</t>
  </si>
  <si>
    <t>Nei</t>
  </si>
  <si>
    <t>Feltet er valgfritt. Hensikten er å konkretisere hva dataene faktisk skal brukes til hos mottaker, men det avgjørende er formålet og behandlingsgrunnlaget, som avklares i steg 4.</t>
  </si>
  <si>
    <t>Må vi vite dette, bør vel være valgfri? Det vi må vite er vel formålet / grunnlaget ifm personoppl? Dette er kanskje ment å favne mer enn personopplysninger – men blir litt uklart synes jeg</t>
  </si>
  <si>
    <t>1.10</t>
  </si>
  <si>
    <t>Tilgang</t>
  </si>
  <si>
    <t>Hvordan skal data gjøres tilgjengelig for mottaker (tilgangsform)?</t>
  </si>
  <si>
    <t>[Tilgang]
Beskriver den tekniske leveransemekanismen. API og løpende strøm innebærer andre risikoer enn engangsfiluttrekk – bl.a. hyppigere behandling, vanskeligere sletting og økt overflate for sikkerhetsbrudd. Tilgangsformen hentes automatisk inn i steg 3.</t>
  </si>
  <si>
    <t>1.11</t>
  </si>
  <si>
    <t>Videre deling</t>
  </si>
  <si>
    <t>Skal mottaker kunne dele data videre til andre?</t>
  </si>
  <si>
    <t>[Videre deling]
Avklarer om mottaker kan dele data videre. Videre deling til tredjeparter kan utløse krav om egne behandlingsgrunnlag, informasjonsplikt og avtaler for hvert ledd. Dersom 1.13 = Ja, konkretiseres mottakerkategoriene i 1.14.
Spørsmålet er primært relevant der det er avtalefrihet — typisk for kommersielle data og forretningshemmeligheter.
NB: Dette spørsmålet handler primært om kontraktuell begrensning og forretningshemmeligheter – ikke om behandlingsgrunnlag etter GDPR. Videredeling kan begrenses i databehandleravtale (art. 28) eller separat avtale. GDPR-hjemmelen for en eventuell videredeling til tredjeparter må vurderes separat.</t>
  </si>
  <si>
    <t>Jeg synes ikke dette spm bør stilles opp mot behandlingsgrunnlag. Men det er ok om det gjelder forretningshemmeligheter</t>
  </si>
  <si>
    <t>1.12</t>
  </si>
  <si>
    <t>Hvis ja: Hvilke mottakerkategorier kan data deles videre til?</t>
  </si>
  <si>
    <t>Kun relevant dersom 1.13 = «Ja» (mottaker deler videre).</t>
  </si>
  <si>
    <t>[Videre deling]
Kun relevant dersom 1.13 = «Ja» (mottaker deler videre).</t>
  </si>
  <si>
    <t>2. Dataklassifisering</t>
  </si>
  <si>
    <t>Klassifiser datasettet på 7 punkter. Svarene aktiverer relevante faner automatisk. Hurtigspor: Besvares alle 7 spørsmål «Nei», aktiveres ingen betingede steg – du kan gå direkte til steg 3 (Datasett) og steg 6 (Tiltak).</t>
  </si>
  <si>
    <t>2.1</t>
  </si>
  <si>
    <t>Kategorier</t>
  </si>
  <si>
    <t>Inneholder datasettet personopplysninger (eller kan bli identifiserende ved sammenstilling)?</t>
  </si>
  <si>
    <t>[Klassifisering]
Klassifiserer datasettet langs sju dimensjoner. Svarene her styrer hvilke av stegene 4–8 som aktiveres – unøyaktige svar kan føre til at kritiske vurderinger hoppes over. Svar «Uavklart» der du er usikker – dette aktiverer veiledende spørsmål. Klassifiseringen gjelder for datasettet slik det skal deles (ikke rådata).</t>
  </si>
  <si>
    <t>2.2</t>
  </si>
  <si>
    <t>Omfatter datasettet særlige kategorier (GDPR art. 9) og/eller straffedommer/lovbrudd (art. 10)?</t>
  </si>
  <si>
    <t>Svar «Ja» skjerper kravene i steg 4 vesentlig: særlige kategorier krever eksplisitt hjemmel etter GDPR art. 9, og øker sannsynligheten for DPIA-plikt (4.22). Aktiverer ingen egne steg, men påvirker dybden av personvernvurderingen.</t>
  </si>
  <si>
    <t>2.3</t>
  </si>
  <si>
    <t>Inneholder datasettet opplysninger som kan være underlagt taushetsplikt?</t>
  </si>
  <si>
    <t>"Er taushetsbelagt" – aktiverer steg 7 i sin helhet. Alle variabler/felt som er underlagt taushetsplikt identifisert, og deling forutsetter hjemmel i taushetspliktsreglene.
"Kan være taushetsbelagt" – aktiver steg 7 for vurdering. Gjennomfør taushetspliktsvurderingen i steg 7 før deling.</t>
  </si>
  <si>
    <t>2.4</t>
  </si>
  <si>
    <t>Inneholder datasettet opplysninger som kan være graderte eller skjermingsverdige (sikkerhetsloven / beredskap)?</t>
  </si>
  <si>
    <t>Svar «Ja» aktiverer steg 5 (Gradering/sikkerhet) i sin helhet. Krever at mottaker har nødvendig klarering og godkjent informasjonssystem.</t>
  </si>
  <si>
    <t>2.5</t>
  </si>
  <si>
    <t>Inneholder datasettet forretningshemmeligheter eller kommersielt sensitive opplysninger?</t>
  </si>
  <si>
    <t>Svar «Ja» aktiverer steg 8 (8.1–8.3) for vurdering av forretningshemmeligheter. Påvirker også steg 6: begrensninger på videre deling og bruk bør avtales eksplisitt.</t>
  </si>
  <si>
    <t>2.6</t>
  </si>
  <si>
    <t>Inneholder datasettet rettighetsbelagte data eller avtalebaserte begrensninger (lisens/kontrakt/tredjepart)?</t>
  </si>
  <si>
    <t>Svar «Ja» aktiverer steg 8 (8.4–8.7) for vurdering av opphavsrett og databasevern. Sjekk om lisens/avtale dekker den planlagte bruken hos mottaker.</t>
  </si>
  <si>
    <t>2.7</t>
  </si>
  <si>
    <t>Er datasettet helt/delvis omfattet av krav/forventning om tilgjengeliggjøring (åpne data/HVD/ITS/MMTIS)?</t>
  </si>
  <si>
    <t>Aktiverer ingen egne steg, men påvirker vilkårene i steg 6 og 9: tilgjengelighetsplikt kan begrense muligheten til å stille konfidensialitetsvilkår overfor mottaker.</t>
  </si>
  <si>
    <t>2.8</t>
  </si>
  <si>
    <t>Identifiserbarhet</t>
  </si>
  <si>
    <t>Inneholder datasettet unike identifikatorer (kunde-ID, enhets-ID, kortnummer, brukernavn)?</t>
  </si>
  <si>
    <t>Veiledning (2.1 = Uavklart): Disse spørsmålene hjelper å avgjøre om datasettet inneholder personopplysninger. Svar «Ja» på ett eller flere tilsier at 2.1 bør endres til «Ja», slik at personvernvurdering (steg 4) aktiveres.
Konsistenssjekk: Disse spørsmålene kontrollerer om svar i steg 2 er konsistente med datasettets faktiske innhold. Svar «Ja» her ved at 2.1 = «Nei» kan indikere at klassifiseringen bør revurderes. Vurder om hensikten bør kommuniseres eksplisitt til brukeren.</t>
  </si>
  <si>
    <t>[Identifiserbarhet]
Vurder om enkeltpersoner kan identifiseres – direkte, indirekte eller ved sammenstilling med andre datasett. Transportdata er særlig risikoutsatt: kombinasjoner av tid, sted og rute kan identifisere reisemønstre. Aktiveres ved 2.1 = Ja eller Uavklart. «Ja» på ett eller flere av disse tilsier at 2.1 bør settes til «Ja».</t>
  </si>
  <si>
    <t xml:space="preserve">Disse to testfeltene er kanskje lure å ha, men kan vi være mer åpne om at det er for å kontrollere svar? Evt. om de bør sløyfes? </t>
  </si>
  <si>
    <t>2.9</t>
  </si>
  <si>
    <t>Inneholder datasettet posisjon/bevegelsesmønstre (særlig over tid)?</t>
  </si>
  <si>
    <t>Veiledning (2.1 = Uavklart): Disse spørsmålene hjelper å avgjøre om datasettet inneholder personopplysninger. Svar «Ja» på ett eller flere tilsier at 2.1 bør endres til «Ja», slik at personvernvurdering (steg 4) aktiveres.
Konsistenssjekk: Se notat til 2.8. Posisjon- og bevegelsesdata over tid er særlig re-identifiserbart og bør vekte klassifiseringen i 2.1.</t>
  </si>
  <si>
    <t>[Posisjon- og bevegelsesdata]
Posisjon- og bevegelsesmønstre over tid regnes som særlig re-identifiserbar informasjon, selv i pseudonymisert form. Slike data kan avsløre bosted, arbeidsplass, helseinstitusjoner og religiøse steder. «Ja» tilsier at 2.1 settes til «Ja» og at personvernvurderingen (steg 4) gjennomføres.</t>
  </si>
  <si>
    <t>2.10</t>
  </si>
  <si>
    <t>Grunnlag og rolle</t>
  </si>
  <si>
    <t>Mottakers rolle etter GDPR (databehandler/felles BA/selvstendig BA)?</t>
  </si>
  <si>
    <t>[Mottakers rolle (GDPR)]
Rollen avgjør avtalekravet: databehandler (art. 28-avtale), felles behandlingsansvar (art. 26-avtale) eller selvstendig BA (ingen behandleravtale, men evt. DPA ved overføring). Feil rolleklarering er en hyppig etterlevelsessvikt. Se notat på 9.5.
Spørsmålet er nå plassert her i steg 2 da mottakers rolle påvirker hvilke avtaler som kreves og hvilke øvrige spørsmål som er relevante.</t>
  </si>
  <si>
    <t>3. Beskrivelse av data og identifiserbarhet</t>
  </si>
  <si>
    <t>Beskriv datasettet konkret. Identifiserbarhetsspørsmål er betingede (krever personopplysninger i steg 2).</t>
  </si>
  <si>
    <t>3.1</t>
  </si>
  <si>
    <t>Datasett</t>
  </si>
  <si>
    <t>Hvordan er datasettet avgrenset (hvilke tabeller/variabler/registre inngår)?</t>
  </si>
  <si>
    <t>Beskriv hvilke konkrete deler av datasettet som faktisk deles — ikke nødvendigvis hele registeret. F.eks. hvilke variabler/felter, tabeller eller uttrekk som inngår. Avgrensning i tid beskrives i tidsdimensjonen (3.5–3.6).</t>
  </si>
  <si>
    <t>3.2</t>
  </si>
  <si>
    <t>Hva er kilden til datasettet – er data samlet inn direkte fra de registrerte, eller er det avledet/sammenstilt fra andre kilder?</t>
  </si>
  <si>
    <t>Spørsmålet avklarer innsamlingsmåten, som er relevant for informasjonsplikten (art. 13 vs. art. 14) og for vurdering av opprinnelig formål.</t>
  </si>
  <si>
    <t>Mener vi egentlig å spørre om det er samlet fra den registrerte eller ikke? Bør være tydeligere</t>
  </si>
  <si>
    <t>3.3</t>
  </si>
  <si>
    <t>Hvem er dataeier?</t>
  </si>
  <si>
    <t>«Dataeier» brukes her i praktisk/organisatorisk forstand: hvem i virksomheten har ansvar for datasettet og kan ta beslutninger om deling. Dette er ikke nødvendigvis sammenfallende med «behandlingsansvarlig» i GDPR-forstand (art. 4 nr. 7), som avklares i steg 4.</t>
  </si>
  <si>
    <t>[Dataeier]
«Dataeier» brukes i praktisk/organisatorisk forstand: hvem i virksomheten har beslutningsansvar for datasettet og kan godkjenne deling. Dette er ikke nødvendigvis sammenfallende med «behandlingsansvarlig» etter GDPR (art. 4 nr. 7), som avklares i steg 4. Dataeier har typisk ansvar for innholdet, mens forvalter (3.4) har ansvar for drift og tilgang.</t>
  </si>
  <si>
    <t>Dataeier bør forklares</t>
  </si>
  <si>
    <t>3.4</t>
  </si>
  <si>
    <t>Hvem forvalter datasettet (drift/forvaltning)?</t>
  </si>
  <si>
    <t>[Forvalter]
Forvalter har det praktiske drifts- og forvaltningsansvaret for datasettet: hvem administrerer tilganger, sikrer datakvalitet og ivaretar den tekniske plattformen. Forvalter kan være en annen enhet enn dataeier (3.3). Begge roller bør avklares ved deling, ettersom forvalter typisk er den som teknisk gjennomfører uttrekket.</t>
  </si>
  <si>
    <t>bør forklares, herunder opp mot eier?</t>
  </si>
  <si>
    <t>3.5</t>
  </si>
  <si>
    <t>Tidsdimensjon</t>
  </si>
  <si>
    <t>Hvilken tidsperiode dekker datasettet (historikk fra/til)?</t>
  </si>
  <si>
    <t>[Tidsdimensjon]
Tidsperiode og oppdateringsfrekvens er sentrale faktorer for identifiserbarhetsrisiko. Sanntidsdata og lange historiske serier øker risikoen for at enkeltpersoner kan spores over tid, særlig kombinert med posisjon (reisemønstre, kollektivdata).</t>
  </si>
  <si>
    <t>3.6</t>
  </si>
  <si>
    <t>Hva er oppdateringsfrekvensen (sanntid/daglig/ukentlig osv.)?</t>
  </si>
  <si>
    <t>3.7</t>
  </si>
  <si>
    <t>Har datasettet tidsstempler med høy presisjon?</t>
  </si>
  <si>
    <t>Veiledning (2.1 = Uavklart): Disse spørsmålene hjelper å avgjøre om datasettet inneholder personopplysninger. Svar «Ja» på ett eller flere tilsier at 2.1 bør endres til «Ja», slik at personvernvurdering (steg 4) aktiveres.</t>
  </si>
  <si>
    <t>3.8</t>
  </si>
  <si>
    <t>Består datasettet av kombinasjoner av tid + sted + rute el.l. som kan identifisere individer?</t>
  </si>
  <si>
    <t>3.9</t>
  </si>
  <si>
    <t>Har mottaker egne datasett som kan kobles (øker gjenidentifiseringsmulighet)?</t>
  </si>
  <si>
    <t>3.10</t>
  </si>
  <si>
    <t>Konklusjon</t>
  </si>
  <si>
    <t>Hvilke variabler/felt er mest sensitive eller risikogivende? (direkteidentifiserende, særlige kategorier, taushetsbelagte – beskriv kort)</t>
  </si>
  <si>
    <t>[Konklusjon]
Oppsummer hvilke variabler som er mest sensitive og anbefal delingsform. Konklusjonen her gjenbrukes som startverdi i 6.2 (tiltak). Vær konkret – vage beskrivelser gjør det vanskeligere å vurdere og dokumentere tiltak.</t>
  </si>
  <si>
    <t>3.11</t>
  </si>
  <si>
    <t>Hvilken delingsform er vurdert som hensiktsmessig basert på analysen over (identifiserbar/pseudonymisert/anonymisert/aggregert/ikke deling i identifiserbar form)?</t>
  </si>
  <si>
    <t>«Hensiktsmessig» refererer til dataeieres og juridisk/faglig vurdering basert på svarene i steg 3 – ikke en systemgenerert anbefaling. Angi delingsform som er tilstrekkelig for mottakers formål og minst mulig inngripende.</t>
  </si>
  <si>
    <t>Hva mener vi med anbefales i denne sammenheng?</t>
  </si>
  <si>
    <t>4. Personvern - betinget</t>
  </si>
  <si>
    <t>Denne fanen er bare relevant dersom datasettet er (eller kan bli) personopplysninger.</t>
  </si>
  <si>
    <t>Foreslått tilleggsspm om ROS-analyse for avsenders kildesystem er adressert i notat til 4.20 (se H-kolonnen). Foreslår at spm legges til etter 4.20 ved behov: «Har kildesystemet en oppdatert sikkerhets-/ROS-analyse?».</t>
  </si>
  <si>
    <t>4.1</t>
  </si>
  <si>
    <t>Opprinnelig behandling</t>
  </si>
  <si>
    <t>Hva var det opprinnelige formålet med innsamlingen, og er det dokumentert?</t>
  </si>
  <si>
    <t>[Opprinnelig behandling]
Knytter delingen til grunnlaget for den opprinnelige innsamlingen. GDPR krever at nye formål er forenlige med det opprinnelige (art. 5(1)(b)). Dokumentert opprinnelig formål (4.1) og behandlingsgrunnlag (4.2) er nødvendig for forenlighetsvurderingen i 4.9–4.13.</t>
  </si>
  <si>
    <t>4.2</t>
  </si>
  <si>
    <t>Hva var det opprinnelige behandlingsgrunnlaget (hjemmel/samtykke/avtale/oppgave i allmennhetens interesse)?</t>
  </si>
  <si>
    <t>4.3</t>
  </si>
  <si>
    <t>Var deling med denne mottakeren forutsatt, kommunisert eller naturlig del av formålet da dataene ble samlet inn?</t>
  </si>
  <si>
    <t>[Forutsatt deling]
Sjekk opprinnelig behandlingsgrunnlag (4.2), personvernerklæringen og/eller samtykkedokumentet for å avklare om delingen var kommunisert eller naturlig forventet ved innsamlingstidspunktet.
Ref. GDPR art. 5(1)(b) og art. 6(4)(a).</t>
  </si>
  <si>
    <t>4.4</t>
  </si>
  <si>
    <t>Hvilket behandlingsgrunnlag skal delingen baseres på?</t>
  </si>
  <si>
    <t>[Behandlingsgrunnlag for delingen]
Det rettslige grunnlaget for selve delingen (art. 6). Dette kan avvike fra det opprinnelige grunnlaget (4.2). Uten gyldig grunnlag er delingen ulovlig. For særlige kategorier (2.2 = Ja) kreves i tillegg grunnlag etter art. 9(2).
NB: Statistiske formål er ofte knyttet til art. 6(1)(e) (oppgave i allmennhetens interesse/myndighetsutøvelse), særlig for offentlige virksomheter. Personopplysningsloven § 8 gir i tillegg utvidet adgang ved statistikkformål. Disse formålene behandles nærmere i 4.14–4.16.</t>
  </si>
  <si>
    <t>statistikk er ofte koblet til 6 e) – nå kun separat</t>
  </si>
  <si>
    <t>4.5</t>
  </si>
  <si>
    <t>Informasjon</t>
  </si>
  <si>
    <t>Innsamlingsmåte (direkte/indirekte)?</t>
  </si>
  <si>
    <t>[Informasjonsplikt overfor de registrerte]
De registrerte skal informeres om behandling og deling (art. 13/14). Er innsamlingen direkte (art. 13) gjelder egne krav. Supplerende informasjon (4.7) kan kreves ved nytt formål, ny mottaker eller endrede vilkår (art. 13 nr. 3 / art. 14 nr. 4).</t>
  </si>
  <si>
    <t>4.6</t>
  </si>
  <si>
    <t>Har behandlingsansvarlig ved innsamling informert de registrerte om at opplysningene kan deles, inkludert formål, mottaker(kategori), rettslig grunnlag og overføringsland (jf. art. 13/14)?</t>
  </si>
  <si>
    <t>4.7</t>
  </si>
  <si>
    <t>Er det behov for supplerende informasjon til de registrerte om den aktuelle delingen (nytt formål, ny mottaker, endrede vilkår)? Vurder art. 13 nr. 3 / art. 14 nr. 4.</t>
  </si>
  <si>
    <t>4.8</t>
  </si>
  <si>
    <t>Viderebruk</t>
  </si>
  <si>
    <t>Innebærer delingen et nytt formål (viderebruk), eller ligger den innenfor opprinnelig formål?</t>
  </si>
  <si>
    <t>Dersom svaret er «Innenfor opprinnelig formål», skal spørsmålene 4.9–4.13 ikke besvares. Disse er kun relevante der art. 6(4) kommer til anvendelse, det vil si ved viderebruk til nytt formål.</t>
  </si>
  <si>
    <t>[Viderebruk og forenlighet]
Avklarer om delingen er innenfor eller utenfor opprinnelig formål (art. 6(4)). Er svaret «Nytt formål (viderebruk)», aktiveres forenlighetstest (4.9–4.13) og vurdering av behandlingsgrunnlag for delingen (4.4). Viderebruk uten forenlig grunnlag er ulovlig med mindre det foreligger samtykke eller særskilt lovhjemmel.</t>
  </si>
  <si>
    <t>Spm nedenfor må forbeholdes situasjoner der 4. ledd kommer til anvendelse, altså ikke besvar hvis vurdert innenfor allerede</t>
  </si>
  <si>
    <t>4.9</t>
  </si>
  <si>
    <t>Forenlighet</t>
  </si>
  <si>
    <t>Er sammenhengen mellom innsamlingsformål og nytt formål vurdert og dokumentert? (art. 6(4)(a))</t>
  </si>
  <si>
    <t>Kun relevant dersom 4.8 = «Nytt formål» – det vil si at delingen innebærer viderebruk utenfor opprinnelig innsamlingsformål (jf. GDPR art. 6(4)). Er svaret på 4.8 «Innenfor opprinnelig formål», skal dette spørsmålet ikke besvares.</t>
  </si>
  <si>
    <t>[Forenlighetstest (art. 6(4)(a)–(e))]
Fem kumulative kriterier som avgjør om viderebruk til nytt formål er «forenlig»: (a) sammenheng mellom formålene, (b) kontekst ved innsamling, (c) opplysningenes art og risiko, (d) konsekvenser for de registrerte, (e) egnede garantier. Alle kriteriene skal vurderes samlet. Aktiveres kun ved nytt formål (4.4).</t>
  </si>
  <si>
    <t>Disse spm må forbeholdes situasjoner der 4. ledd kommer til anvendelse, altså ikke besvar hvis vurdert innenfor allerede</t>
  </si>
  <si>
    <t>4.10</t>
  </si>
  <si>
    <t>Er konteksten opplysningene ble samlet inn i hensyntatt (jf. art. 6(4)(b))?</t>
  </si>
  <si>
    <t>4.11</t>
  </si>
  <si>
    <t>Er opplysningenes art og eventuelle særskilte risikoer vurdert (jf. art. 6(4)(c))?</t>
  </si>
  <si>
    <t>4.12</t>
  </si>
  <si>
    <t>Er mulige konsekvenser for de registrerte vurdert (jf. art. 6(4)(d))?</t>
  </si>
  <si>
    <t>4.13</t>
  </si>
  <si>
    <t>Er egnede garantier vurdert, f.eks. pseudonymisering eller andre risikoreduserende tiltak (jf. art. 6(4)(e))?</t>
  </si>
  <si>
    <t>4.14</t>
  </si>
  <si>
    <t>Statistikk</t>
  </si>
  <si>
    <t>Er formålet med delingen statistisk behandling hos mottaker?</t>
  </si>
  <si>
    <t>[Statistiske formål (pol. § 8 / GDPR art. 89)]
Personopplysningsloven § 8 gir utvidet adgang til behandling for statistiske formål i offentlig sektor, med krav om tekniske og organisatoriske tiltak etter art. 89 (pseudonymisering, dataminimering, sletting ved oppfylt formål). Krever at formålet er genuint statistisk og at resultatene ikke brukes til beslutninger om enkeltpersoner.</t>
  </si>
  <si>
    <t>4.15</t>
  </si>
  <si>
    <t>Har mottaker et statistisk formål knyttet til offentlig myndighetsutøvelse eller allmenn interesse (jf. personopplysningsloven § 8)?</t>
  </si>
  <si>
    <t>4.16</t>
  </si>
  <si>
    <t>Er garantier etter GDPR art. 89 oppfylt (minimering, pseudonymisering, sletting ved oppfylt formål)?</t>
  </si>
  <si>
    <t>Kun relevant dersom 4.14 og/eller 4.15 = «Ja» (statistisk formål). Garantiene etter GDPR art. 89 inkluderer: dataminimering, pseudonymisering der mulig, og sletting/tilbakelevering etter oppfylt formål.</t>
  </si>
  <si>
    <t>Kobles til tilfeller der dette er aktuelt</t>
  </si>
  <si>
    <t>4.17</t>
  </si>
  <si>
    <t>Systemer</t>
  </si>
  <si>
    <t>Dataflyt kartlagt (kildesystem → mottaker)?</t>
  </si>
  <si>
    <t>[Systemer og dataflyt]
Kartlegging av dataflyt (art. 30) er nødvendig for å identifisere nye behandlingsaktiviteter. Sky, strøm og nye koblinger kan utgjøre nye behandlingsmåter med egne risikoer og kan utløse behov for oppdatert risikovurdering eller DPIA.</t>
  </si>
  <si>
    <t>4.18</t>
  </si>
  <si>
    <t>Nye tekniske komponenter/behandlingsmåter (sky, strøm, nye koblinger)?</t>
  </si>
  <si>
    <t>4.19</t>
  </si>
  <si>
    <t>Risiko og DPIA</t>
  </si>
  <si>
    <t>Er det gjennomført en risikovurdering for delingen? Hvis ja, oppgi referanse/dokument.</t>
  </si>
  <si>
    <t>Referanse oppgis kun dersom risikovurdering allerede er gjennomført. Ref. M03 – Mal for vurdering av behov for DPIA ved datadeling. Se også 4.12 (konsekvenser for de registrerte).
Se også om kildesystemet (avsenders system) har en oppdatert ROS-analyse. Manglende systemsikkerhetsvurdering bør dokumenteres som forutsetning eller avvik.</t>
  </si>
  <si>
    <t>[Risikovurdering]
En overordnet risikovurdering bør gjennomføres for alle delinger av personopplysninger, uavhengig av om full DPIA er påkrevd. Dokumenter referanse til rapporten/notatet. Dersom risikovurderingen viser høy risiko, utløser dette plikt til DPIA (4.22).
Ref. M03 – Mal for risikovurdering.</t>
  </si>
  <si>
    <t>Ref. bare hvis gjort.</t>
  </si>
  <si>
    <t>4.20</t>
  </si>
  <si>
    <t>Medfører delingen en vesentlig endring i risikobildet som krever oppdatering av eksisterende risikovurdering?</t>
  </si>
  <si>
    <t>[Risiko og risikovurdering]
Vurder om delingen endrer risikobildet for de registrerte. Typiske risikofaktorer som øker behovet for oppdatert risikovurdering: nye eller flere mottakere, økt detaljeringsnivå, løpende tilgang der engangsutlevering er tilstrekkelig, nye sammenstillinger/koblinger, lengre lagringstid enn nødvendig. Vesentlig endring utløser behov for oppdatert risikovurdering og bør vurderes mot DPIA-plikten (se 4.22).</t>
  </si>
  <si>
    <t>4.21</t>
  </si>
  <si>
    <t>Utløser delingen behov for ny/oppdatert DPIA?</t>
  </si>
  <si>
    <t>DPIA-behovet må vurderes uavhengig av 4.21, men dersom 4.21 = «Ja» (vesentlig risikoendring) er sannsynligheten for DPIA-plikt høy. Se Datatilsynets liste over behandlinger som krever DPIA.</t>
  </si>
  <si>
    <t>[DPIA (Data Protection Impact Assessment)]
DPIA er obligatorisk ved høy risiko for de registrerte (art. 35). Datatilsynet har publisert liste over behandlingstyper som alltid krever DPIA (bl.a. systematisk overvåking av offentlig tilgjengelige steder, profilering i stor skala). Transportdata med mange registrerte kan falle inn under disse.</t>
  </si>
  <si>
    <t>5. Gradering og sikkerhet – betinget</t>
  </si>
  <si>
    <t>Aktiveres dersom datasettet kan inneholde graderte eller skjermingsverdige opplysninger (sikkerhetsloven). Betingelse: 2.4 = «Ja».</t>
  </si>
  <si>
    <t>SVAR: Arket aktiveres KUN når spørsmål 2.4 = «Ja» (graderingsverdig informasjon iht. sikkerhetsloven). Alle spm i steg 5 er betinget på dette. Er 2.4 = «Nei», vises ingen av spørsmålene her.</t>
  </si>
  <si>
    <t>5.1</t>
  </si>
  <si>
    <t>Graderingsnivå</t>
  </si>
  <si>
    <t>Hvilket graderingsnivå gjelder for de mest sensitive delene av datasettet?</t>
  </si>
  <si>
    <t>[Graderingsnivå]
Sikkerhetsgradert informasjon reguleres av sikkerhetsloven og NSMs veiledere. Nivåene er BEGRENSET, KONFIDENSIELT, HEMMELIG og STRENGT HEMMELIG. Graderingen avgjør krav til lagrings- og overføringssystem, klarering og godkjenningsprosess. Formell graderingsavgjørelse skal foreligge og dokumenteres (5.2).</t>
  </si>
  <si>
    <t>5.2</t>
  </si>
  <si>
    <t>Er graderingen formelt besluttet og dokumentert?</t>
  </si>
  <si>
    <t>5.3</t>
  </si>
  <si>
    <t>Har mottaker nødvendig sikkerhetsklarering/autorisasjon for dette graderingsnivået?</t>
  </si>
  <si>
    <t>[Mottakers klarering og system]
Mottaker må ha sikkerhetsklarering for det aktuelle nivået og godkjent informasjonssystem (godkjent av NSM eller relevant myndighet). Manglende klarering er et absolutt hinder for deling – det kan ikke kompenseres med tiltak.</t>
  </si>
  <si>
    <t>5.4</t>
  </si>
  <si>
    <t>Har mottaker godkjent informasjonssystem og lagringsmiljø for dette graderingsnivået?</t>
  </si>
  <si>
    <t>5.5</t>
  </si>
  <si>
    <t>Overføring</t>
  </si>
  <si>
    <t>Er overføringsmekanismen godkjent for dette graderingsnivået?</t>
  </si>
  <si>
    <t>[Overføringsmekanisme]
Selve overføringen av gradert informasjon må skje via godkjent kanal (eks. gradert nett, godkjent kryptert løsning). Ukryptert e-post, fildelingstjenester eller usikrede API-er er utelukket.</t>
  </si>
  <si>
    <t>5.6</t>
  </si>
  <si>
    <t>Godkjenning</t>
  </si>
  <si>
    <t>Kreves det godkjenning fra sikkerhetsmyndighet eller sikkerhetssjef for delingen?</t>
  </si>
  <si>
    <t>[Godkjenning]
Deling av gradert informasjon kan kreve forhåndsgodkjenning fra sikkerhetssjef, sikkerhetsmyndighet (NSM) eller fagdepartement. Avklar godkjenningskravet (5.6) og dokumenter at godkjenning er innhentet (5.7) før deling skjer.</t>
  </si>
  <si>
    <t>5.7</t>
  </si>
  <si>
    <t>Er slik godkjenning innhentet (hvis påkrevd)?</t>
  </si>
  <si>
    <t>5.8</t>
  </si>
  <si>
    <t>Avslutning</t>
  </si>
  <si>
    <t>Er det stilt krav til håndtering ved avsluttet bruk (sletting, tilbakelevering, nedgradering)?</t>
  </si>
  <si>
    <t>[Avslutning av bruk]
Gradert informasjon skal håndteres korrekt ved avsluttet bruk: sletting, tilbakelevering til avsender eller nedgradering etter prosedyre. Manglende krav om dette er en typisk etterlevelsessvikt.</t>
  </si>
  <si>
    <t>6. Tiltak – betinget</t>
  </si>
  <si>
    <t>Tiltakene bør følge av klassifisering og personvernvurdering.</t>
  </si>
  <si>
    <t>Besvart: Betingede notater er lagt til 6.1, 6.3, 6.6 og 6.7 basert på svar fra tidligere steg (2.2, 2.4, 1.4, 1.11, 2.1). Spørsmål 6.8 er lagt til for egendefinerte tiltak.</t>
  </si>
  <si>
    <t>6.1</t>
  </si>
  <si>
    <t>Minimering</t>
  </si>
  <si>
    <t>Er datamengde og detaljeringsnivå begrenset til det nødvendige (dataminimering)?</t>
  </si>
  <si>
    <t>[Dataminimering]
Grunnleggende prinsipp: del kun det som er nødvendig for å oppnå formålet (GDPR art. 5(1)(c)). Tiltak følger av klassifiseringen i steg 2. Vurder om variabler kan fjernes, aggregeres eller erstattes med mindre identifiserbare data uten at formålet går tapt.</t>
  </si>
  <si>
    <t>6.2</t>
  </si>
  <si>
    <t>Pseudo/anonym</t>
  </si>
  <si>
    <t>Skal delingen skje anonymisert eller pseudonymisert (eller identifiserbar)?</t>
  </si>
  <si>
    <t>[Anonymisering og pseudonymisering]
Anonymiserte data faller utenfor GDPR – dette er et viktig alternativ når mulig. Pseudonymisering reduserer risiko, men er ikke anonymisering (re-identifikasjon er mulig). Valget her bør stemme med konklusjonen i 3.11 og begrunnes.</t>
  </si>
  <si>
    <t>6.3</t>
  </si>
  <si>
    <t>Er tilgangsstyring og logging hos mottaker avklart?</t>
  </si>
  <si>
    <t>[Tilgangsstyring og logging]
Hvem hos mottaker skal ha tilgang, og er tilgangen begrenset til det nødvendige? Logging er nødvendig for å oppdage og dokumentere brudd. Avklar om mottaker har systemer som støtter rollebasert tilgang og auditlogg.</t>
  </si>
  <si>
    <t>6.4</t>
  </si>
  <si>
    <t>Lagring</t>
  </si>
  <si>
    <t>Er lagringstid hos mottaker avklart og begrenset, med krav om sletting/anonymisering når formålet er oppfylt?</t>
  </si>
  <si>
    <t>[Lagringstid og sletting]
Lagringsbegrensning er et grunnleggende prinsipp (art. 5(1)(e)). Mottaker skal kun lagre data så lenge formålet krever det, med krav om sletting eller anonymisering etterpå. Ved løpende tilgang er dette særlig viktig å presisere.</t>
  </si>
  <si>
    <t>6.5</t>
  </si>
  <si>
    <t>Begrensninger</t>
  </si>
  <si>
    <t>Er begrensninger i sammenstilling/viderebruk og videre deling hos mottaker avklart?</t>
  </si>
  <si>
    <t>[Begrensninger på videre bruk]
Avklarer mottakers rammer for videre behandling: forbud mot sammenstilling med andre datasett, forbud mot videre deling, og hva data ikke skal brukes til. Særlig viktig der 1.8 = Ja (mottaker har rett til videre deling). Se 1.9.</t>
  </si>
  <si>
    <t>6.6</t>
  </si>
  <si>
    <t>Avvikshåndtering</t>
  </si>
  <si>
    <t>Er avvikshåndtering avklart mellom partene (varsling ved brudd, kontaktpunkter, håndteringsprosedyre)?</t>
  </si>
  <si>
    <t>[Avvikshåndtering]
Brudd på personopplysningssikkerhet skal varsles til Datatilsynet innen 72 timer (art. 33) og i alvorlige tilfeller til de registrerte (art. 34). Avtalen med mottaker bør regulere varslingsplikten, kontaktpunkter og prosedyre.</t>
  </si>
  <si>
    <t>6.7</t>
  </si>
  <si>
    <t>Kontroll</t>
  </si>
  <si>
    <t>Er kontroll- og oppfølgingsmekanismer avklart (stikkprøver, revisjonsrett, rapportering ved løpende deling)?</t>
  </si>
  <si>
    <t>[Kontroll ved løpende deling]
Løpende tilgang krever løpende kontroll for å sikre at vilkårene overholdes over tid. Mekanismer kan være stikkprøvekontroll, revisjonsrett og periodisk rapportering. Aktiveres kun ved løpende tilgang (1.10).</t>
  </si>
  <si>
    <t>6.8</t>
  </si>
  <si>
    <t>Egne tiltak</t>
  </si>
  <si>
    <t>Er det identifisert andre relevante tiltak som ikke er dekket av 6.1–6.7? Beskriv tiltaket og ansvarlig part.</t>
  </si>
  <si>
    <t>[Egendefinerte tiltak]
Bruk dette feltet for tiltak som er spesifikke for denne delingscase og ikke fanges opp av de øvrige punktene. Eksempler: kryptering i transitt utover standard, begrensninger på eksport, notifikasjonskrav, spesifikke kontraktsklausuler.</t>
  </si>
  <si>
    <t>7. Taushetsplikt – betinget</t>
  </si>
  <si>
    <t>Aktiveres dersom datasettet kan være taushetsbelagt.</t>
  </si>
  <si>
    <t>7.1</t>
  </si>
  <si>
    <t>Avklaring</t>
  </si>
  <si>
    <t>Hvilken informasjon er (eller kan være) taushetsbelagt i datasettet?</t>
  </si>
  <si>
    <t>[Identifisering av taushetsbelagte opplysninger]
Ikke alle opplysninger i datasettet er nødvendigvis taushetsbelagte – identifiser konkret hvilke variabler eller deler som er berørt. Svar her danner grunnlaget for alle de øvrige vurderingene i steg 7.</t>
  </si>
  <si>
    <t>Jeg tror "informasjon" er mer presist enn deler/variabler</t>
  </si>
  <si>
    <t>7.2</t>
  </si>
  <si>
    <t>Kilde</t>
  </si>
  <si>
    <t>Hvilken taushetspliktskilde gjelder (forvaltningsloven/sikkerhetsloven/sektorregelverk/kontrakt/annet)?</t>
  </si>
  <si>
    <t>[Taushetspliktskilden]
Kilden bestemmer hvilke unntakshjemler som kan benyttes og hvem som eventuelt kan gi dispensasjon. Forvaltningsloven, sikkerhetsloven og sektorregelverket har ulike unntaksstrukturer og prosessuelle krav.</t>
  </si>
  <si>
    <t>7.3</t>
  </si>
  <si>
    <t>Rettslig grunnlag</t>
  </si>
  <si>
    <t>Finnes det uttrykkelig rettslig grunnlag (lov, forskrift eller sektorhjemmel) som gir adgang til deling av de taushetsbelagte opplysningene?</t>
  </si>
  <si>
    <t>Svaret her er det materielle grunnlaget for avklaringen i 7.5. Dersom rettslig grunnlag ikke finnes, bør deling stoppes.</t>
  </si>
  <si>
    <t>[Rettslig grunnlag for taushetspliktbrudd]
Eksplisitt lovhjemmel som gir adgang til deling på tross av taushetsplikt er det materielle grunnlaget for avklaringen i 7.2. Uten slik hjemmel er deling av taushetsbelagte opplysninger ulovlig. Noen hjemler krever at mottaker har lovpålagte oppgaver som begrunner innsyn (7.8).</t>
  </si>
  <si>
    <t>7.4</t>
  </si>
  <si>
    <t>Kan deling skje som ledd i mottakers lovpålagte oppgaver (der dette er relevant)?</t>
  </si>
  <si>
    <t>7.5</t>
  </si>
  <si>
    <t>Grunnlag</t>
  </si>
  <si>
    <t>Er det avklart om deling er tillatt, og på hvilke vilkår/hjemmel?</t>
  </si>
  <si>
    <t>Se 7.3 for vurdering av eksplisitt rettslig grunnlag. 7.5 bekrefter at avklaringen er gjort og dokumentert.</t>
  </si>
  <si>
    <t>[Avklaring av delingsadgang]
Forvaltningsloven § 13 er hovedregelen, men sektorlovgivning kan ha strengere eller annerledes regulering (eks. helsepersonelloven, skatteforvaltningsloven).
Unntak fra taushetsplikt etter fvl.: §13a (opplysninger uten taushetsplikt), §13b (deling innen forvaltningen til tjenstlig bruk), §13d (arkiv/statistikk), §13f (forskning og statistikk), §13g (mottakers tjenstlige behov).
For private og andre ikke-forvaltningsorgan: hjemmel er typisk lov, samtykke fra den registrerte, eller avtale. Se 7.7 for rettslig grunnlag.</t>
  </si>
  <si>
    <t>7.6</t>
  </si>
  <si>
    <t>Mindre inngripende</t>
  </si>
  <si>
    <t>Kan mottakers behov dekkes med mindre inngripende tiltak (aggregert/anonymisert/fjerne variabler/terskler)?</t>
  </si>
  <si>
    <t>Se også 6.1 (dataminimering) og 6.2 (anonymisering/pseudonymisering) for generelle tiltaksvurderinger. 7.6 vurderer spesifikt om taushetsbelagte opplysninger kan erstattes med ikke-taushetsbelagte ekvivalenter.</t>
  </si>
  <si>
    <t>[Proporsjonalitet – mindre inngripende alternativer]
Bør mottakers behov dekkes med data som ikke er taushetsbelagte? Aggregering, anonymisering eller fjerning av sensitive variabler kan oppfylle formålet uten å utfordre taushetsplikten. Vurder dette systematisk før deling besluttes.</t>
  </si>
  <si>
    <t>7.7</t>
  </si>
  <si>
    <t>Små grupper</t>
  </si>
  <si>
    <t>Risiko for små grupper/sammenstilling som tilgjengeliggjør taushetsbelagt info (tid-/stedsdata)?</t>
  </si>
  <si>
    <t>[Risiko ved aggregering og smågrupper]
Aggregerte data kan likevel avsløre taushetsbelagt informasjon dersom grupper er tilstrekkelig små. Transportdata er særlig risikoutsatt: få reiser på en rute til et gitt tidspunkt kan identifisere enkeltpersoner eller avdekke virksomhetsinformasjon.</t>
  </si>
  <si>
    <t>7.8</t>
  </si>
  <si>
    <t>Avtale/protokoll</t>
  </si>
  <si>
    <t>Er mottakers forpliktelser eksplisitt nedfelt i skriftlig avtale? (Utover de generelle tiltakene i steg 6 – særlig: formålsbegrensning med hjemmelsdokumentasjon, forbud mot videredeling av taushetsbelagte opplysninger, og krav om sletting/tilbakelevering etter bruk.)</t>
  </si>
  <si>
    <t>[Mottakers forpliktelser]
Mottakers forpliktelser bør nedfelles i skriftlig avtale eller protokoll: formålsbegrensning, forbud mot videre deling, sikkerhetskrav, lagringstid og avviksprosedyre. Brudd på taushetsplikt kan ha strafferettslige konsekvenser (strl. § 209).</t>
  </si>
  <si>
    <t>8. Rettigheter / avtaler – betinget</t>
  </si>
  <si>
    <t>Aktiveres hvis datasettet kan være begrenset av rettigheter eller kommersiell sensitivitet.</t>
  </si>
  <si>
    <t>Besvart: Steg 8 er allerede delt inn i to temagrupper via B-kolonnen: «Forretningshemmelighet» (8.1–8.3) og «Rettigheter» (8.4–8.7). Eventuell videre oppspaltning i to separate ark kan vurderes i neste revisjon.</t>
  </si>
  <si>
    <t>8.1</t>
  </si>
  <si>
    <t>Forretningshemmelighet</t>
  </si>
  <si>
    <t>Hvilke opplysninger utgjør forretningshemmeligheter/kommersielt sensitive opplysninger?</t>
  </si>
  <si>
    <t>Gruppe 1 av 2 i steg 8: Forretningshemmeligheter og kommersielt sensitivt innhold (8.1–8.3). Disse spørsmålene er uavhengige av personvern og behandlingsgrunnlag.</t>
  </si>
  <si>
    <t>[Forretningshemmeligheter]
Forretningshemmeligheter er vernet av foretakshemmelighetsloven (2020). Deling til tredjeparter uten samtykke fra rettighetshaver kan være i strid med loven og utløse erstatningsansvar. Aktiveres kun ved 2.5 = Ja.</t>
  </si>
  <si>
    <t>8.2</t>
  </si>
  <si>
    <t>Foreligger rettslig grunnlag/samtykke fra rettighetshaver for deling (der relevant)?</t>
  </si>
  <si>
    <t>Gjelder der deling krever samtykke/grunnlag fra rettighetshaver – relevant for både forretningshemmeligheter (2.5) og rettighetsbelagte data (2.6).</t>
  </si>
  <si>
    <t>8.3</t>
  </si>
  <si>
    <t>Kan opplysningene bearbeides (aggregering/anonymisering) slik at vernet bortfaller uten å undergrave formålet?</t>
  </si>
  <si>
    <t>Relevant for begge kategorier (2.5 og 2.6): vurder om bearbeiding kan redusere vernets omfang.</t>
  </si>
  <si>
    <t>8.4</t>
  </si>
  <si>
    <t>Rettigheter</t>
  </si>
  <si>
    <t>Kan datasettet være vernet av opphavsrett og/eller databaserett?</t>
  </si>
  <si>
    <t>Gruppe 2 av 2 i steg 8: Opphavsrett og databaserett (8.4–8.7). Disse spørsmålene gjelder juridiske rettigheter til selve datasettet som sådan, uavhengig av om det inneholder personopplysninger.</t>
  </si>
  <si>
    <t>[Opphavsrett og databasevern]
Datasett kan være vernet av opphavsrett (åndsverkloven) og/eller databasevern (åndsverkloven § 24 – sui generis databaserettighet). Sistnevnte gjelder der det er gjort vesentlig investering i å fremskaffe, kontrollere eller presentere innholdet, uavhengig av kreativitet. Lisens eller avtale er nødvendig grunnlag for deling og viderebruk.</t>
  </si>
  <si>
    <t>8.5</t>
  </si>
  <si>
    <t>Hvem innehar primært rettighetene? (rettighetshaver)?</t>
  </si>
  <si>
    <t>8.6</t>
  </si>
  <si>
    <t>Åpner lisens/avtale for planlagt deling og viderebruk til aktuell mottaker/formål?</t>
  </si>
  <si>
    <t>8.7</t>
  </si>
  <si>
    <t>Hvilke tiltak iverksettes dersom rettigheter/avtaler ikke er tilstrekkelig avklart (stopp/bearbeiding/innhent samtykke)?</t>
  </si>
  <si>
    <t>9. Dokumentasjon og oppfølging</t>
  </si>
  <si>
    <t>Dokumenter vurderinger og beslutninger. Oppgi lenke/referanse, versjon/dato og ansvarlig i svaret eller notaten.</t>
  </si>
  <si>
    <t>9.1</t>
  </si>
  <si>
    <t>Dokumentasjonsform</t>
  </si>
  <si>
    <t>Hvilke dokumentasjonsformer er valgt? (Angi én eller flere – delingsprotokoll, avtale, art. 30-protokoll, DPIA, intern beslutning/notat, annet)</t>
  </si>
  <si>
    <t>[Dokumentasjonsform]
Valget av form bør stå i forhold til kompleksiteten: en enkel intern deling kan dokumenteres med et notat, mens deling av store mengder personopplysninger til ekstern mottaker normalt krever delingsprotokoll, databehandleravtale og/eller DPIA.</t>
  </si>
  <si>
    <t>9.2</t>
  </si>
  <si>
    <t>Dokumentasjon</t>
  </si>
  <si>
    <t>Datasettbeskrivelse (versjon/uttrekkstidspunkt, format, presisjon) – hvor er dette dokumentert?</t>
  </si>
  <si>
    <t>[Dokumentasjonsplikt]
Ansvarlighetsprinsippet (GDPR art. 5(2)) krever at behandlingsansvarlig kan demonstrere etterlevelse. Art. 30 krever protokoll over behandlingsaktiviteter. God dokumentasjon er også nødvendig ved tilsynshenvendelser og innsyn. Oppgi lenke/referanse, versjon og ansvarlig for hvert element.</t>
  </si>
  <si>
    <t>9.3</t>
  </si>
  <si>
    <t>Formål og bruksrammer (inkl. hva data ikke skal brukes til) – dokumentasjon?</t>
  </si>
  <si>
    <t>9.4</t>
  </si>
  <si>
    <t>Klassifisering – konklusjon og kritiske variabler dokumentert?</t>
  </si>
  <si>
    <t>9.5</t>
  </si>
  <si>
    <t>Rettslig grunnlag og vurderinger (personopplysninger, forenlighet, delingsgrunnlag) – dokumentasjon?</t>
  </si>
  <si>
    <t>9.6</t>
  </si>
  <si>
    <t>Er roller og avtalegrunnlag dokumentert? (Databehandleravtale etter art. 28 der mottaker er databehandler; art. 26-avtale ved felles behandlingsansvar.)</t>
  </si>
  <si>
    <t>[Rolleavklaring og avtalegrunnlag]
Rollen avgjør avtalekravet: databehandler krever databehandleravtale (art. 28); felles behandlingsansvar krever skriftlig ordning (art. 26). Manglende avtalegrunnlag er en hyppig påpekning ved tilsyn.</t>
  </si>
  <si>
    <t>9.7</t>
  </si>
  <si>
    <t>Tiltak og forutsetninger (minimering, pseudo/anonym, tilgang, logging, lagringstid, videre deling) – dokumentasjon?</t>
  </si>
  <si>
    <t>9.8</t>
  </si>
  <si>
    <t>Er risikovurdering og/eller DPIA dokumentert og vedlagt? (Påkrevd dersom DPIA ble vurdert nødvendig i 4.22 eller er angitt i 9.1.)</t>
  </si>
  <si>
    <t>[Risikovurdering og DPIA]
DPIA er obligatorisk ved behandlinger med høy risiko (GDPR art. 35). For deling av personopplysninger til ny mottaker bør risikovurdering alltid gjennomføres. Se svar på 4.22 (DPIA-vurdering) og 4.21 (risikoendringsanalyse).</t>
  </si>
  <si>
    <t>9.9</t>
  </si>
  <si>
    <t>Oppfølging</t>
  </si>
  <si>
    <t>Oppfølging og endringshåndtering (hvem kan endre hva, hvordan dokumenteres) – avklart og dokumentert?</t>
  </si>
  <si>
    <t>[Oppfølging og endringshåndtering]
Delingssituasjoner endrer seg: nye mottakere, endret formål, regelverksendringer. Avklar hvem som er ansvarlig for å revidere vurderingen og hvem som kan godkjenne endringer uten ny full gjennomgang.</t>
  </si>
  <si>
    <t>9.10</t>
  </si>
  <si>
    <t>Innsyn</t>
  </si>
  <si>
    <t>Er det hensyntatt at delingsdokumentasjonen kan være gjenstand for innsynskrav etter offentlighetsloven (§ 3), og at eventuelle unntak (§§ 13-26) er vurdert?</t>
  </si>
  <si>
    <t>Offentlighetsloven gjelder for offentlige avsendere uavhengig av mottaker. Vurder om delingsdokumentasjonen (avtale, protokoll, notat) er unntatt offentlighet eller bør skjermes av hensyn til personvern (§ 13) eller forretningshemmeligheter (§ 23).</t>
  </si>
  <si>
    <t>[Innsyn (offentleglova)]
Dokumentasjon i offentlige virksomheter er som utgangspunkt offentlig (offentleglova § 3). Unntak kan gjelde for forretningshemmeligheter (§ 13), interne dokumenter (§ 14–16) og sikkerhetsgradert informasjon. Vurder om deler av dokumentasjonen bør unntas ved utforming. Aktiveres kun ved offentlig-til-offentlig deling.</t>
  </si>
  <si>
    <t>JaNeiUavklart</t>
  </si>
  <si>
    <t>InternEkstern</t>
  </si>
  <si>
    <t>VirksomhetsType</t>
  </si>
  <si>
    <t>MottakerAntall</t>
  </si>
  <si>
    <t>Tilgangsform</t>
  </si>
  <si>
    <t>EngangsLopende</t>
  </si>
  <si>
    <t>VolumDetalj</t>
  </si>
  <si>
    <t>KategoriVurdering</t>
  </si>
  <si>
    <t>RolleGDPR</t>
  </si>
  <si>
    <t>GrunnlagGDPR</t>
  </si>
  <si>
    <t>PseudoAnon</t>
  </si>
  <si>
    <t>InnenforViderebruk</t>
  </si>
  <si>
    <t>Innsamlingsmate</t>
  </si>
  <si>
    <t>Taushetskilde</t>
  </si>
  <si>
    <t>TiltakManglendeRettigheter</t>
  </si>
  <si>
    <t>DokType</t>
  </si>
  <si>
    <t>Graderingsnivaa</t>
  </si>
  <si>
    <t>TaushetsStatus</t>
  </si>
  <si>
    <t>Én mottaker</t>
  </si>
  <si>
    <t>Filuttrekk</t>
  </si>
  <si>
    <t>Engangsutlevering</t>
  </si>
  <si>
    <t>Lavt</t>
  </si>
  <si>
    <t>Databehandler (art. 28)</t>
  </si>
  <si>
    <t>Art. 6(1)(c) Rettslig forpliktelse</t>
  </si>
  <si>
    <t>Identifiserbar form</t>
  </si>
  <si>
    <t>Innenfor opprinnelig formål</t>
  </si>
  <si>
    <t>Direkte (art. 13)</t>
  </si>
  <si>
    <t>Forvaltningsloven § 13 nr. 1 (personlige forhold)</t>
  </si>
  <si>
    <t>Stans deling</t>
  </si>
  <si>
    <t>Delingsprotokoll</t>
  </si>
  <si>
    <t>BEGRENSET</t>
  </si>
  <si>
    <t>Er taushetsbelagt</t>
  </si>
  <si>
    <t>Intern</t>
  </si>
  <si>
    <t>Statlig virksomhet/foretak</t>
  </si>
  <si>
    <t>Flere mottakere</t>
  </si>
  <si>
    <t>API</t>
  </si>
  <si>
    <t>Løpende tilgang</t>
  </si>
  <si>
    <t>Middels</t>
  </si>
  <si>
    <t>Felles behandlingsansvar (art. 26)</t>
  </si>
  <si>
    <t>Art. 6(1)(e) Allmenn interesse/myndighetsutøvelse</t>
  </si>
  <si>
    <t>Pseudonymisert</t>
  </si>
  <si>
    <t>Nytt formål (viderebruk)</t>
  </si>
  <si>
    <t>Indirekte (art. 14)</t>
  </si>
  <si>
    <t>Forvaltningsloven § 13 nr. 2 (forretningshemmeligheter)</t>
  </si>
  <si>
    <t>Bearbeid data (agg/anonym/reduser)</t>
  </si>
  <si>
    <t>Avtale</t>
  </si>
  <si>
    <t>KONFIDENSIELT</t>
  </si>
  <si>
    <t>Kan være taushetsbelagt</t>
  </si>
  <si>
    <t>Uavklart</t>
  </si>
  <si>
    <t>Ekstern</t>
  </si>
  <si>
    <t>Kommunal virksomhet</t>
  </si>
  <si>
    <t>Løpende strøm</t>
  </si>
  <si>
    <t>Høyt</t>
  </si>
  <si>
    <t>Usikkert</t>
  </si>
  <si>
    <t>Selvstendig behandlingsansvarlig</t>
  </si>
  <si>
    <t>Art. 6(1)(b) Avtale</t>
  </si>
  <si>
    <t>Anonymisert</t>
  </si>
  <si>
    <t>Både/uklart</t>
  </si>
  <si>
    <t>Forvaltningsloven (annen hjemmel)</t>
  </si>
  <si>
    <t>Innhent samtykke/lisens</t>
  </si>
  <si>
    <t>Beslutningsnotat</t>
  </si>
  <si>
    <t>HEMMELIG</t>
  </si>
  <si>
    <t>Privat virksomhet</t>
  </si>
  <si>
    <t>Innsynsløsning</t>
  </si>
  <si>
    <t>Art. 6(1)(a) Samtykke</t>
  </si>
  <si>
    <t>Aggregert</t>
  </si>
  <si>
    <t>Sikkerhetsloven</t>
  </si>
  <si>
    <t>Avklar rettighetshaver/kontrakt</t>
  </si>
  <si>
    <t>Art. 30-protokoll</t>
  </si>
  <si>
    <t>STRENGT HEMMELIG</t>
  </si>
  <si>
    <t>Ideell/NGO</t>
  </si>
  <si>
    <t>Annet</t>
  </si>
  <si>
    <t>Art. 6(1)(f) Berettiget interesse</t>
  </si>
  <si>
    <t>Ikke deling i identifiserbar form</t>
  </si>
  <si>
    <t>Sektorregelverk</t>
  </si>
  <si>
    <t>Risikovurdering</t>
  </si>
  <si>
    <t>Personopplysningsloven § 8 (statistikk)</t>
  </si>
  <si>
    <t>Avtale/konfidensialitet</t>
  </si>
  <si>
    <t>DPIA</t>
  </si>
  <si>
    <t>Annet/ukjent</t>
  </si>
  <si>
    <t>Kombinasjon</t>
  </si>
  <si>
    <t>Teknisk dokumentasjon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</si>
</sst>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numFmts>
  <fonts count="11" x14ac:knownFonts="1">
    <font>
      <sz val="11"/>
      <color theme="1"/>
      <name val="Calibri"/>
      <family val="2"/>
      <charset val="1"/>
    </font>
    <font>
      <sz val="12"/>
      <color theme="10"/>
      <name val="Calibri"/>
      <family val="2"/>
      <charset val="1"/>
    </font>
    <font>
      <b/>
      <sz val="16"/>
      <color rgb="FF1F4E79"/>
      <name val="Calibri"/>
      <family val="2"/>
      <charset val="1"/>
    </font>
    <font>
      <sz val="11"/>
      <color rgb="FF404040"/>
      <name val="Calibri"/>
      <family val="2"/>
      <charset val="1"/>
    </font>
    <font>
      <b/>
      <sz val="11"/>
      <name val="Calibri"/>
      <family val="2"/>
      <charset val="1"/>
    </font>
    <font>
      <sz val="11"/>
      <color rgb="FF0000FF"/>
      <name val="Calibri"/>
      <family val="2"/>
      <charset val="1"/>
    </font>
    <font>
      <b/>
      <sz val="11"/>
      <color rgb="FFFFFFFF"/>
      <name val="Calibri"/>
      <family val="2"/>
      <charset val="1"/>
    </font>
    <font>
      <b/>
      <sz val="14"/>
      <color rgb="FF1F4E79"/>
      <name val="Calibri"/>
      <family val="2"/>
      <charset val="1"/>
    </font>
    <font>
      <sz val="11"/>
      <name val="Calibri"/>
      <family val="2"/>
      <charset val="1"/>
    </font>
    <font>
      <b/>
      <sz val="10"/>
      <color rgb="FFFFFFFF"/>
      <name val="Calibri"/>
      <family val="2"/>
      <charset val="1"/>
    </font>
    <font>
      <sz val="9"/>
      <color rgb="FF262F7D"/>
      <name val="Calibri"/>
      <family val="2"/>
      <charset val="1"/>
    </font>
  </fonts>
  <fills count="7">
    <fill>
      <patternFill patternType="none"/>
    </fill>
    <fill>
      <patternFill patternType="gray125"/>
    </fill>
    <fill>
      <patternFill patternType="solid">
        <fgColor rgb="FFD9E1F2"/>
        <bgColor rgb="FFF2F2F2"/>
      </patternFill>
    </fill>
    <fill>
      <patternFill patternType="solid">
        <fgColor rgb="FF1F4E79"/>
        <bgColor rgb="FF262F7D"/>
      </patternFill>
    </fill>
    <fill>
      <patternFill patternType="solid">
        <fgColor rgb="FFFFF2CC"/>
        <bgColor rgb="FFF2F2F2"/>
      </patternFill>
    </fill>
    <fill>
      <patternFill patternType="solid">
        <fgColor rgb="FF262F7D"/>
        <bgColor rgb="FF1F4E79"/>
      </patternFill>
    </fill>
    <fill>
      <patternFill patternType="solid">
        <fgColor rgb="FFFFFF00"/>
        <bgColor rgb="FFFFFF00"/>
      </patternFill>
    </fill>
  </fills>
  <borders count="6">
    <border>
      <left/>
      <right/>
      <top/>
      <bottom/>
      <diagonal/>
    </border>
    <border>
      <left style="thin">
        <color rgb="FFA6A6A6"/>
      </left>
      <right style="thin">
        <color rgb="FFA6A6A6"/>
      </right>
      <top style="thin">
        <color rgb="FFA6A6A6"/>
      </top>
      <bottom style="thin">
        <color rgb="FFA6A6A6"/>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thin">
        <color rgb="FFA6A6A6"/>
      </bottom>
      <diagonal/>
    </border>
    <border>
      <left/>
      <right/>
      <top/>
      <bottom style="thin">
        <color auto="1"/>
      </bottom>
      <diagonal/>
    </border>
  </borders>
  <cellStyleXfs count="2">
    <xf numFmtId="0" fontId="0" fillId="0" borderId="0"/>
    <xf numFmtId="0" fontId="1" fillId="0" borderId="0"/>
  </cellStyleXfs>
  <cellXfs count="37">
    <xf numFmtId="0" fontId="0" fillId="0" borderId="0" xfId="0"/>
    <xf numFmtId="0" fontId="0" fillId="6" borderId="4" xfId="0" applyFill="1" applyBorder="1" applyAlignment="1">
      <alignment horizontal="center" wrapText="1"/>
    </xf>
    <xf numFmtId="0" fontId="0" fillId="6" borderId="5" xfId="0" applyFill="1" applyBorder="1" applyAlignment="1">
      <alignment horizontal="center" wrapText="1"/>
    </xf>
    <xf numFmtId="0" fontId="0" fillId="6" borderId="4" xfId="0" applyFill="1" applyBorder="1" applyAlignment="1">
      <alignment horizontal="center"/>
    </xf>
    <xf numFmtId="0" fontId="7" fillId="0" borderId="0" xfId="0" applyFont="1"/>
    <xf numFmtId="0" fontId="4" fillId="2" borderId="0" xfId="0" applyFont="1" applyFill="1" applyAlignment="1">
      <alignment horizontal="left" vertical="top" wrapText="1"/>
    </xf>
    <xf numFmtId="0" fontId="3" fillId="0" borderId="0" xfId="0" applyFont="1"/>
    <xf numFmtId="0" fontId="2" fillId="0" borderId="0" xfId="0" applyFont="1"/>
    <xf numFmtId="0" fontId="2" fillId="0" borderId="0" xfId="0" applyFont="1"/>
    <xf numFmtId="0" fontId="3" fillId="0" borderId="0" xfId="0" applyFont="1"/>
    <xf numFmtId="0" fontId="4" fillId="0" borderId="1" xfId="0" applyFont="1" applyBorder="1" applyAlignment="1">
      <alignment horizontal="left" vertical="top" wrapText="1"/>
    </xf>
    <xf numFmtId="0" fontId="5" fillId="0" borderId="1" xfId="0" applyFont="1" applyBorder="1" applyAlignment="1">
      <alignment horizontal="left" vertical="top" wrapText="1"/>
    </xf>
    <xf numFmtId="0" fontId="0" fillId="0" borderId="1" xfId="0" applyBorder="1" applyAlignment="1">
      <alignment horizontal="left" vertical="top" wrapText="1"/>
    </xf>
    <xf numFmtId="0" fontId="6" fillId="3" borderId="1" xfId="0" applyFont="1" applyFill="1" applyBorder="1" applyAlignment="1">
      <alignment horizontal="center" vertical="center" wrapText="1"/>
    </xf>
    <xf numFmtId="0" fontId="1" fillId="0" borderId="0" xfId="0" applyFont="1"/>
    <xf numFmtId="16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6" fillId="3" borderId="2" xfId="0" applyFont="1" applyFill="1" applyBorder="1"/>
    <xf numFmtId="0" fontId="4" fillId="4" borderId="2" xfId="0" applyFont="1" applyFill="1" applyBorder="1"/>
    <xf numFmtId="0" fontId="8" fillId="0" borderId="2" xfId="0" applyFont="1" applyBorder="1"/>
    <xf numFmtId="164" fontId="0" fillId="4" borderId="1" xfId="0" applyNumberFormat="1" applyFill="1" applyBorder="1" applyAlignment="1">
      <alignment horizontal="center" vertical="center" wrapText="1"/>
    </xf>
    <xf numFmtId="0" fontId="9" fillId="5" borderId="0" xfId="0" applyFont="1" applyFill="1" applyAlignment="1">
      <alignment vertical="center" wrapText="1"/>
    </xf>
    <xf numFmtId="0" fontId="8" fillId="0" borderId="2" xfId="0" applyFont="1" applyBorder="1" applyAlignment="1">
      <alignment vertical="top" wrapText="1"/>
    </xf>
    <xf numFmtId="0" fontId="8" fillId="4" borderId="2" xfId="0" applyFont="1" applyFill="1" applyBorder="1" applyAlignment="1">
      <alignment vertical="top" wrapText="1"/>
    </xf>
    <xf numFmtId="0" fontId="10" fillId="0" borderId="0" xfId="0" applyFont="1" applyAlignment="1">
      <alignment vertical="top" wrapText="1"/>
    </xf>
    <xf numFmtId="0" fontId="0" fillId="0" borderId="2" xfId="0" applyBorder="1"/>
    <xf numFmtId="0" fontId="8" fillId="6" borderId="2" xfId="0" applyFont="1" applyFill="1" applyBorder="1" applyAlignment="1">
      <alignment vertical="top" wrapText="1"/>
    </xf>
    <xf numFmtId="0" fontId="0" fillId="6" borderId="2" xfId="0" applyFill="1" applyBorder="1" applyAlignment="1">
      <alignment wrapText="1"/>
    </xf>
    <xf numFmtId="0" fontId="0" fillId="0" borderId="0" xfId="0" applyAlignment="1">
      <alignment wrapText="1"/>
    </xf>
    <xf numFmtId="0" fontId="0" fillId="6" borderId="0" xfId="0" applyFill="1" applyAlignment="1">
      <alignment wrapText="1"/>
    </xf>
    <xf numFmtId="0" fontId="8" fillId="6" borderId="3" xfId="0" applyFont="1" applyFill="1" applyBorder="1" applyAlignment="1">
      <alignment vertical="top" wrapText="1"/>
    </xf>
    <xf numFmtId="0" fontId="0" fillId="6" borderId="0" xfId="0" applyFill="1"/>
    <xf numFmtId="0" fontId="4" fillId="0" borderId="0" xfId="0" applyFont="1" applyAlignment="1">
      <alignment horizontal="left" vertical="top" wrapText="1"/>
    </xf>
    <xf numFmtId="0" fontId="0" fillId="4" borderId="0" xfId="0" applyFill="1" applyAlignment="1">
      <alignment horizontal="center" vertical="center" wrapText="1"/>
    </xf>
    <xf numFmtId="0" fontId="6" fillId="3" borderId="2" xfId="0" applyFont="1" applyFill="1" applyBorder="1" applyAlignment="1">
      <alignment horizontal="center" vertical="center" wrapText="1"/>
    </xf>
    <xf numFmtId="0" fontId="4" fillId="0" borderId="0" xfId="0" applyFont="1"/>
    <xf numFmtId="0" fontId="6" fillId="3" borderId="2" xfId="0" applyFont="1" applyFill="1" applyBorder="1" applyAlignment="1">
      <alignment vertical="center" wrapText="1"/>
    </xf>
  </cellXfs>
  <cellStyles count="2">
    <cellStyle name="Hyperlink 1" xfId="1" xr:uid="{00000000-0005-0000-0000-000006000000}"/>
    <cellStyle name="Normal" xfId="0" builtinId="0"/>
  </cellStyles>
  <dxfs count="10">
    <dxf>
      <fill>
        <patternFill>
          <bgColor rgb="FFF8CBAD"/>
        </patternFill>
      </fill>
    </dxf>
    <dxf>
      <fill>
        <patternFill>
          <bgColor rgb="FFF2F2F2"/>
        </patternFill>
      </fill>
    </dxf>
    <dxf>
      <fill>
        <patternFill>
          <bgColor rgb="FFF8CBAD"/>
        </patternFill>
      </fill>
    </dxf>
    <dxf>
      <fill>
        <patternFill>
          <bgColor rgb="FFF2F2F2"/>
        </patternFill>
      </fill>
    </dxf>
    <dxf>
      <fill>
        <patternFill>
          <bgColor rgb="FFF8CBAD"/>
        </patternFill>
      </fill>
    </dxf>
    <dxf>
      <fill>
        <patternFill>
          <bgColor rgb="FFF2F2F2"/>
        </patternFill>
      </fill>
    </dxf>
    <dxf>
      <fill>
        <patternFill>
          <bgColor rgb="FFF8CBAD"/>
        </patternFill>
      </fill>
    </dxf>
    <dxf>
      <fill>
        <patternFill>
          <bgColor rgb="FFF2F2F2"/>
        </patternFill>
      </fill>
    </dxf>
    <dxf>
      <fill>
        <patternFill>
          <bgColor rgb="FFF8CBAD"/>
        </patternFill>
      </fill>
    </dxf>
    <dxf>
      <fill>
        <patternFill>
          <bgColor rgb="FFF2F2F2"/>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F2F2F2"/>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8CBAD"/>
      <rgbColor rgb="FF3366FF"/>
      <rgbColor rgb="FF33CCCC"/>
      <rgbColor rgb="FF99CC00"/>
      <rgbColor rgb="FFFFCC00"/>
      <rgbColor rgb="FFFF9900"/>
      <rgbColor rgb="FFFF6600"/>
      <rgbColor rgb="FF666699"/>
      <rgbColor rgb="FFA6A6A6"/>
      <rgbColor rgb="FF1F4E79"/>
      <rgbColor rgb="FF339966"/>
      <rgbColor rgb="FF003300"/>
      <rgbColor rgb="FF333300"/>
      <rgbColor rgb="FF993300"/>
      <rgbColor rgb="FF993366"/>
      <rgbColor rgb="FF262F7D"/>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a:fillStyleLst>
        <a:solidFill>
          <a:schemeClr val="phClr"/>
        </a:solidFill>
        <a:solidFill>
          <a:schemeClr val="dk1"/>
        </a:solidFill>
        <a:solidFill>
          <a:schemeClr val="accent1"/>
        </a:solidFill>
      </a:fillStyleLst>
      <a:lnStyleLst>
        <a:ln w="9525">
          <a:prstDash val="solid"/>
        </a:ln>
        <a:ln w="25400">
          <a:prstDash val="solid"/>
        </a:ln>
        <a:ln w="38100">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9"/>
  <sheetViews>
    <sheetView showGridLines="0" zoomScale="190" zoomScaleNormal="190" workbookViewId="0">
      <selection activeCell="D32" sqref="D32"/>
    </sheetView>
  </sheetViews>
  <sheetFormatPr baseColWidth="10" defaultColWidth="8.83203125" defaultRowHeight="15" customHeight="1" x14ac:dyDescent="0.2"/>
  <cols>
    <col min="1" max="1" width="22" customWidth="1"/>
    <col min="2" max="2" width="40" customWidth="1"/>
    <col min="3" max="3" width="16" customWidth="1"/>
    <col min="4" max="8" width="18" customWidth="1"/>
  </cols>
  <sheetData>
    <row r="1" spans="1:8" ht="27.75" customHeight="1" x14ac:dyDescent="0.25">
      <c r="A1" s="7" t="s">
        <v>0</v>
      </c>
      <c r="B1" s="7"/>
      <c r="C1" s="7"/>
      <c r="D1" s="7"/>
      <c r="E1" s="7"/>
      <c r="F1" s="7"/>
      <c r="G1" s="7"/>
      <c r="H1" s="7"/>
    </row>
    <row r="2" spans="1:8" ht="19.5" customHeight="1" x14ac:dyDescent="0.2">
      <c r="A2" s="6" t="s">
        <v>1</v>
      </c>
      <c r="B2" s="6"/>
      <c r="C2" s="6"/>
      <c r="D2" s="6"/>
      <c r="E2" s="6"/>
      <c r="F2" s="6"/>
      <c r="G2" s="6"/>
      <c r="H2" s="6"/>
    </row>
    <row r="4" spans="1:8" ht="15.75" customHeight="1" x14ac:dyDescent="0.2">
      <c r="A4" s="10" t="s">
        <v>2</v>
      </c>
      <c r="B4" s="11"/>
    </row>
    <row r="5" spans="1:8" ht="15.75" customHeight="1" x14ac:dyDescent="0.2">
      <c r="A5" s="10" t="s">
        <v>3</v>
      </c>
      <c r="B5" s="12" t="str">
        <f>IF(S1_Avklaring!D7="","",S1_Avklaring!D7)</f>
        <v/>
      </c>
    </row>
    <row r="6" spans="1:8" ht="15.75" customHeight="1" x14ac:dyDescent="0.2">
      <c r="A6" s="10" t="s">
        <v>4</v>
      </c>
      <c r="B6" s="12" t="str">
        <f>IF(S1_Avklaring!D10="","",S1_Avklaring!D10)</f>
        <v/>
      </c>
    </row>
    <row r="7" spans="1:8" ht="15.75" customHeight="1" x14ac:dyDescent="0.2">
      <c r="A7" s="10" t="s">
        <v>5</v>
      </c>
      <c r="B7" s="12" t="str">
        <f>IF(S1_Avklaring!D13="","",S1_Avklaring!D13)</f>
        <v/>
      </c>
    </row>
    <row r="9" spans="1:8" ht="15" customHeight="1" x14ac:dyDescent="0.2">
      <c r="A9" s="5" t="s">
        <v>6</v>
      </c>
      <c r="B9" s="5"/>
      <c r="C9" s="5"/>
      <c r="D9" s="5"/>
    </row>
    <row r="10" spans="1:8" ht="27.75" customHeight="1" x14ac:dyDescent="0.2">
      <c r="A10" s="13" t="s">
        <v>7</v>
      </c>
      <c r="B10" s="13" t="s">
        <v>8</v>
      </c>
      <c r="C10" s="13" t="s">
        <v>9</v>
      </c>
      <c r="D10" s="13" t="s">
        <v>10</v>
      </c>
    </row>
    <row r="11" spans="1:8" ht="15.75" customHeight="1" x14ac:dyDescent="0.2">
      <c r="A11" s="14" t="s">
        <v>11</v>
      </c>
      <c r="B11" s="12" t="s">
        <v>12</v>
      </c>
      <c r="C11" s="15">
        <f>S1_Avklaring!H2</f>
        <v>0</v>
      </c>
      <c r="D11" s="16" t="str">
        <f t="shared" ref="D11:D19" si="0">IF(C11=1,"OK",IF(C11=0,"Ikke startet","Pågår"))</f>
        <v>Ikke startet</v>
      </c>
    </row>
    <row r="12" spans="1:8" ht="15.75" customHeight="1" x14ac:dyDescent="0.2">
      <c r="A12" s="14" t="s">
        <v>13</v>
      </c>
      <c r="B12" s="12" t="s">
        <v>14</v>
      </c>
      <c r="C12" s="15">
        <f>S2_Klassifisering!H2</f>
        <v>0</v>
      </c>
      <c r="D12" s="16" t="str">
        <f t="shared" si="0"/>
        <v>Ikke startet</v>
      </c>
    </row>
    <row r="13" spans="1:8" ht="15.75" customHeight="1" x14ac:dyDescent="0.2">
      <c r="A13" s="14" t="s">
        <v>15</v>
      </c>
      <c r="B13" s="12" t="s">
        <v>16</v>
      </c>
      <c r="C13" s="15">
        <f>S3_Datasett!H2</f>
        <v>0</v>
      </c>
      <c r="D13" s="16" t="str">
        <f t="shared" si="0"/>
        <v>Ikke startet</v>
      </c>
    </row>
    <row r="14" spans="1:8" ht="15.75" customHeight="1" x14ac:dyDescent="0.2">
      <c r="A14" s="14" t="s">
        <v>17</v>
      </c>
      <c r="B14" s="12" t="s">
        <v>18</v>
      </c>
      <c r="C14" s="15">
        <f>S4_Personvern!H2</f>
        <v>0</v>
      </c>
      <c r="D14" s="16" t="str">
        <f t="shared" si="0"/>
        <v>Ikke startet</v>
      </c>
    </row>
    <row r="15" spans="1:8" ht="15.75" customHeight="1" x14ac:dyDescent="0.2">
      <c r="A15" s="14" t="s">
        <v>19</v>
      </c>
      <c r="B15" s="12" t="s">
        <v>20</v>
      </c>
      <c r="C15" s="15">
        <f>S5_Gradering!H2</f>
        <v>0</v>
      </c>
      <c r="D15" s="16" t="str">
        <f t="shared" si="0"/>
        <v>Ikke startet</v>
      </c>
    </row>
    <row r="16" spans="1:8" ht="15.75" customHeight="1" x14ac:dyDescent="0.2">
      <c r="A16" s="14" t="s">
        <v>21</v>
      </c>
      <c r="B16" s="12" t="s">
        <v>22</v>
      </c>
      <c r="C16" s="15">
        <f>S6_Tiltak!H2</f>
        <v>0</v>
      </c>
      <c r="D16" s="16" t="str">
        <f t="shared" si="0"/>
        <v>Ikke startet</v>
      </c>
    </row>
    <row r="17" spans="1:4" ht="15.75" customHeight="1" x14ac:dyDescent="0.2">
      <c r="A17" s="14" t="s">
        <v>23</v>
      </c>
      <c r="B17" s="12" t="s">
        <v>24</v>
      </c>
      <c r="C17" s="15">
        <f>S7_Taushetsplikt!H2</f>
        <v>0</v>
      </c>
      <c r="D17" s="16" t="str">
        <f t="shared" si="0"/>
        <v>Ikke startet</v>
      </c>
    </row>
    <row r="18" spans="1:4" ht="15.75" customHeight="1" x14ac:dyDescent="0.2">
      <c r="A18" s="14" t="s">
        <v>25</v>
      </c>
      <c r="B18" s="12" t="s">
        <v>26</v>
      </c>
      <c r="C18" s="15">
        <f>S8_Rettigheter!H2</f>
        <v>0</v>
      </c>
      <c r="D18" s="16" t="str">
        <f t="shared" si="0"/>
        <v>Ikke startet</v>
      </c>
    </row>
    <row r="19" spans="1:4" ht="15" customHeight="1" x14ac:dyDescent="0.2">
      <c r="A19" s="14" t="s">
        <v>27</v>
      </c>
      <c r="B19" s="12" t="s">
        <v>28</v>
      </c>
      <c r="C19" s="15">
        <f>S9_Dokumentasjon!H2</f>
        <v>0</v>
      </c>
      <c r="D19" s="16" t="str">
        <f t="shared" si="0"/>
        <v>Ikke startet</v>
      </c>
    </row>
    <row r="20" spans="1:4" ht="15.75" customHeight="1" x14ac:dyDescent="0.2"/>
    <row r="21" spans="1:4" ht="15" customHeight="1" x14ac:dyDescent="0.2">
      <c r="A21" t="s">
        <v>29</v>
      </c>
      <c r="B21" t="str">
        <f>IF(AND(D11="OK",D12="OK",D13="OK",IF(OR(S2_Klassifisering!D6="Ja",S3_Datasett!D15="Ja",S3_Datasett!D16="Ja",S3_Datasett!D15="Ja",S3_Datasett!D16="Ja",S3_Datasett!D15="Ja"),D14="OK",TRUE()),IF(S2_Klassifisering!D9="Ja",D15="OK",TRUE()),IF(OR(S2_Klassifisering!D6="Ja",S3_Datasett!D15="Ja",S3_Datasett!D16="Ja",S3_Datasett!D15="Ja",S3_Datasett!D16="Ja",S3_Datasett!D15="Ja",S2_Klassifisering!D8="Ja",S2_Klassifisering!D9="Ja",S2_Klassifisering!D10="Ja",S2_Klassifisering!D11="Ja"),D16="OK",TRUE()),IF(S2_Klassifisering!D8="Ja",D17="OK",TRUE()),IF(OR(S2_Klassifisering!D10="Ja",S2_Klassifisering!D11="Ja"),D18="OK",TRUE()),D19="OK"),"Mulig (forutsatt faglig godkjenning)","Ikke klar / mangler")</f>
        <v>Ikke klar / mangler</v>
      </c>
    </row>
    <row r="23" spans="1:4" ht="27.75" customHeight="1" x14ac:dyDescent="0.25">
      <c r="A23" s="4" t="s">
        <v>30</v>
      </c>
      <c r="B23" s="4"/>
      <c r="C23" s="4"/>
      <c r="D23" s="4"/>
    </row>
    <row r="24" spans="1:4" ht="19.5" customHeight="1" x14ac:dyDescent="0.2">
      <c r="A24" s="6" t="s">
        <v>31</v>
      </c>
      <c r="B24" s="6"/>
      <c r="C24" s="6"/>
      <c r="D24" s="6"/>
    </row>
    <row r="25" spans="1:4" ht="21.75" customHeight="1" x14ac:dyDescent="0.2">
      <c r="A25" s="17" t="s">
        <v>32</v>
      </c>
      <c r="B25" s="17" t="s">
        <v>33</v>
      </c>
    </row>
    <row r="26" spans="1:4" ht="21.75" customHeight="1" x14ac:dyDescent="0.2">
      <c r="A26" s="18" t="s">
        <v>34</v>
      </c>
      <c r="B26" s="19"/>
    </row>
    <row r="27" spans="1:4" ht="21.75" customHeight="1" x14ac:dyDescent="0.2">
      <c r="A27" s="18" t="s">
        <v>35</v>
      </c>
      <c r="B27" s="19"/>
    </row>
    <row r="28" spans="1:4" ht="21.75" customHeight="1" x14ac:dyDescent="0.2">
      <c r="A28" s="18" t="s">
        <v>36</v>
      </c>
      <c r="B28" s="19"/>
    </row>
    <row r="29" spans="1:4" ht="21.75" customHeight="1" x14ac:dyDescent="0.2">
      <c r="A29" s="18" t="s">
        <v>37</v>
      </c>
      <c r="B29" s="19"/>
    </row>
  </sheetData>
  <mergeCells count="5">
    <mergeCell ref="A1:H1"/>
    <mergeCell ref="A2:H2"/>
    <mergeCell ref="A9:D9"/>
    <mergeCell ref="A23:D23"/>
    <mergeCell ref="A24:D24"/>
  </mergeCells>
  <pageMargins left="0.7" right="0.7" top="0.75" bottom="0.75"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I15"/>
  <sheetViews>
    <sheetView topLeftCell="A4" zoomScale="160" zoomScaleNormal="160" workbookViewId="0">
      <selection activeCell="C28" sqref="C28"/>
    </sheetView>
  </sheetViews>
  <sheetFormatPr baseColWidth="10" defaultColWidth="8.6640625" defaultRowHeight="15" customHeight="1" x14ac:dyDescent="0.2"/>
  <cols>
    <col min="1" max="1" width="8" customWidth="1"/>
    <col min="2" max="2" width="18" customWidth="1"/>
    <col min="3" max="3" width="54" customWidth="1"/>
    <col min="4" max="4" width="22" customWidth="1"/>
    <col min="5" max="6" width="10" customWidth="1"/>
    <col min="7" max="7" width="14" customWidth="1"/>
    <col min="8" max="8" width="32" customWidth="1"/>
    <col min="9" max="9" width="60" customWidth="1"/>
  </cols>
  <sheetData>
    <row r="1" spans="1:9" ht="27.75" customHeight="1" x14ac:dyDescent="0.25">
      <c r="A1" s="7" t="s">
        <v>370</v>
      </c>
      <c r="B1" s="7"/>
      <c r="C1" s="7"/>
      <c r="D1" s="7"/>
      <c r="E1" s="7"/>
      <c r="F1" s="7"/>
    </row>
    <row r="2" spans="1:9" ht="19.5" customHeight="1" x14ac:dyDescent="0.2">
      <c r="A2" s="6" t="s">
        <v>371</v>
      </c>
      <c r="B2" s="6"/>
      <c r="C2" s="6"/>
      <c r="D2" s="6"/>
      <c r="E2" s="6"/>
      <c r="F2" s="6"/>
      <c r="G2" s="35" t="s">
        <v>40</v>
      </c>
      <c r="H2">
        <f>IFERROR(SUM(G6:G200)/MAX(1,COUNTIFS(E6:E200,"Ja",F6:F200,"Ja")),0)</f>
        <v>0</v>
      </c>
    </row>
    <row r="5" spans="1:9" ht="15.75" customHeight="1" x14ac:dyDescent="0.2">
      <c r="A5" s="36" t="s">
        <v>41</v>
      </c>
      <c r="B5" s="36" t="s">
        <v>42</v>
      </c>
      <c r="C5" s="36" t="s">
        <v>43</v>
      </c>
      <c r="D5" s="36" t="s">
        <v>44</v>
      </c>
      <c r="E5" s="36" t="s">
        <v>45</v>
      </c>
      <c r="F5" s="36" t="s">
        <v>46</v>
      </c>
      <c r="G5" s="36" t="s">
        <v>47</v>
      </c>
      <c r="H5" s="36" t="s">
        <v>48</v>
      </c>
      <c r="I5" s="21" t="s">
        <v>49</v>
      </c>
    </row>
    <row r="6" spans="1:9" ht="51.75" customHeight="1" x14ac:dyDescent="0.2">
      <c r="A6" s="22" t="s">
        <v>372</v>
      </c>
      <c r="B6" s="22" t="s">
        <v>373</v>
      </c>
      <c r="C6" s="22" t="s">
        <v>374</v>
      </c>
      <c r="D6" s="22"/>
      <c r="E6" s="23" t="s">
        <v>53</v>
      </c>
      <c r="F6" s="22" t="s">
        <v>53</v>
      </c>
      <c r="G6" s="22" t="str">
        <f t="shared" ref="G6:G15" si="0">IF(OR($E6&lt;&gt;"Ja",$F6&lt;&gt;"Ja"),"",IF($D6="","",1))</f>
        <v/>
      </c>
      <c r="H6" s="22" t="str">
        <f>TRIM("Anbefalt: "&amp;IF(S1_Avklaring!D9="Intern","intern beslutning/notat","delingsprotokoll")&amp;IF(S2_Klassifisering!D6="Ja"," + art. 30-protokoll","")&amp;IF(S4_Personvern!D26="Ja"," + DPIA","")&amp;IF(S2_Klassifisering!D9="Ja"," + sikkerhetsgradert dokumentasjon",""))</f>
        <v>Anbefalt: delingsprotokoll</v>
      </c>
      <c r="I6" s="24" t="s">
        <v>375</v>
      </c>
    </row>
    <row r="7" spans="1:9" ht="64.5" customHeight="1" x14ac:dyDescent="0.2">
      <c r="A7" s="22" t="s">
        <v>376</v>
      </c>
      <c r="B7" s="22" t="s">
        <v>377</v>
      </c>
      <c r="C7" s="22" t="s">
        <v>378</v>
      </c>
      <c r="D7" s="22"/>
      <c r="E7" s="23" t="s">
        <v>53</v>
      </c>
      <c r="F7" s="22" t="s">
        <v>53</v>
      </c>
      <c r="G7" s="22" t="str">
        <f t="shared" si="0"/>
        <v/>
      </c>
      <c r="H7" s="22" t="str">
        <f>IF(S3_Datasett!D6&lt;&gt;"","Datasett (fra steg 3): "&amp;S3_Datasett!D6,"")</f>
        <v/>
      </c>
      <c r="I7" s="24" t="s">
        <v>379</v>
      </c>
    </row>
    <row r="8" spans="1:9" ht="31.5" customHeight="1" x14ac:dyDescent="0.2">
      <c r="A8" s="22" t="s">
        <v>380</v>
      </c>
      <c r="B8" s="22" t="s">
        <v>377</v>
      </c>
      <c r="C8" s="22" t="s">
        <v>381</v>
      </c>
      <c r="D8" s="22"/>
      <c r="E8" s="23" t="s">
        <v>53</v>
      </c>
      <c r="F8" s="22" t="s">
        <v>53</v>
      </c>
      <c r="G8" s="22" t="str">
        <f t="shared" si="0"/>
        <v/>
      </c>
      <c r="H8" s="22" t="str">
        <f>IF(S1_Avklaring!D13&lt;&gt;"","Formål (fra steg 1): "&amp;S1_Avklaring!D13,"")</f>
        <v/>
      </c>
    </row>
    <row r="9" spans="1:9" ht="15.75" customHeight="1" x14ac:dyDescent="0.2">
      <c r="A9" s="22" t="s">
        <v>382</v>
      </c>
      <c r="B9" s="22" t="s">
        <v>377</v>
      </c>
      <c r="C9" s="22" t="s">
        <v>383</v>
      </c>
      <c r="D9" s="22"/>
      <c r="E9" s="23" t="s">
        <v>53</v>
      </c>
      <c r="F9" s="22" t="s">
        <v>53</v>
      </c>
      <c r="G9" s="22" t="str">
        <f t="shared" si="0"/>
        <v/>
      </c>
      <c r="H9" s="22" t="str">
        <f>IF(S2_Klassifisering!D6&lt;&gt;"","Personopplysninger (2.1): "&amp;S2_Klassifisering!D6&amp;IF(S2_Klassifisering!D9&lt;&gt;"", " | Sikkerhetsgradert (2.4): "&amp;S2_Klassifisering!D9,""),"Svar på klassifisering mangler (steg 2)")</f>
        <v>Svar på klassifisering mangler (steg 2)</v>
      </c>
    </row>
    <row r="10" spans="1:9" ht="31.5" customHeight="1" x14ac:dyDescent="0.2">
      <c r="A10" s="22" t="s">
        <v>384</v>
      </c>
      <c r="B10" s="22" t="s">
        <v>377</v>
      </c>
      <c r="C10" s="22" t="s">
        <v>385</v>
      </c>
      <c r="D10" s="22"/>
      <c r="E10" s="22" t="s">
        <v>53</v>
      </c>
      <c r="F10" s="22" t="str">
        <f>IF(OR(S2_Klassifisering!D6="Ja",S2_Klassifisering!D6="Uavklart",S2_Klassifisering!D13="Ja",S2_Klassifisering!D14="Ja",S3_Datasett!D12="Ja",S3_Datasett!D13="Ja",S3_Datasett!D14="Ja"),"Ja","Nei")</f>
        <v>Nei</v>
      </c>
      <c r="G10" s="22" t="str">
        <f t="shared" si="0"/>
        <v/>
      </c>
      <c r="H10" s="22" t="str">
        <f>IF(S4_Personvern!D9&lt;&gt;"","Rettslig grunnlag (fra steg 4): "&amp;S4_Personvern!D9,"")</f>
        <v/>
      </c>
    </row>
    <row r="11" spans="1:9" ht="51.75" customHeight="1" x14ac:dyDescent="0.2">
      <c r="A11" s="22" t="s">
        <v>386</v>
      </c>
      <c r="B11" s="22" t="s">
        <v>377</v>
      </c>
      <c r="C11" s="22" t="s">
        <v>387</v>
      </c>
      <c r="D11" s="22"/>
      <c r="E11" s="23" t="s">
        <v>53</v>
      </c>
      <c r="F11" s="22" t="s">
        <v>53</v>
      </c>
      <c r="G11" s="22" t="str">
        <f t="shared" si="0"/>
        <v/>
      </c>
      <c r="H11" s="22" t="str">
        <f>IF(S2_Klassifisering!D15&lt;&gt;"","Rolle (fra steg 2): "&amp;S2_Klassifisering!D15,"")</f>
        <v/>
      </c>
      <c r="I11" s="24" t="s">
        <v>388</v>
      </c>
    </row>
    <row r="12" spans="1:9" ht="31.5" customHeight="1" x14ac:dyDescent="0.2">
      <c r="A12" s="22" t="s">
        <v>389</v>
      </c>
      <c r="B12" s="22" t="s">
        <v>377</v>
      </c>
      <c r="C12" s="22" t="s">
        <v>390</v>
      </c>
      <c r="D12" s="22"/>
      <c r="E12" s="23" t="s">
        <v>53</v>
      </c>
      <c r="F12" s="22" t="s">
        <v>53</v>
      </c>
      <c r="G12" s="22" t="str">
        <f t="shared" si="0"/>
        <v/>
      </c>
      <c r="H12" s="22" t="str">
        <f>TRIM(IF(S2_Klassifisering!D6="Ja","● Personopplysninger (2.1) ","")&amp;IF(S2_Klassifisering!D7="Ja","● Særlige kategorier (2.2) ","")&amp;IF(OR(S2_Klassifisering!D8="Er taushetsbelagt",S2_Klassifisering!D8="Kan være taushetsbelagt"),"● Taushetsplikt (2.3) ","")&amp;IF(S2_Klassifisering!D9="Ja","● Gradering (2.4) ","")&amp;IF(S2_Klassifisering!D10="Ja","● Forretningshemmelighet (2.5) ","")&amp;IF(S2_Klassifisering!D11="Ja","● Rettigheter (2.6) ","")&amp;IF(S2_Klassifisering!D12="Ja","● Åpenhetsforpliktelse (2.7) ",""))</f>
        <v/>
      </c>
    </row>
    <row r="13" spans="1:9" ht="51.75" customHeight="1" x14ac:dyDescent="0.2">
      <c r="A13" s="22" t="s">
        <v>391</v>
      </c>
      <c r="B13" s="22" t="s">
        <v>377</v>
      </c>
      <c r="C13" s="22" t="s">
        <v>392</v>
      </c>
      <c r="D13" s="22"/>
      <c r="E13" s="22" t="str">
        <f>IF(OR(ISNUMBER(SEARCH("DPIA",$D$6)),S4_Personvern!D26="Ja"),"Ja","Nei")</f>
        <v>Nei</v>
      </c>
      <c r="F13" s="22" t="str">
        <f>IF(OR(S2_Klassifisering!D6="Ja",S2_Klassifisering!D6="Uavklart",S2_Klassifisering!D13="Ja",S2_Klassifisering!D14="Ja",S3_Datasett!D12="Ja",S3_Datasett!D13="Ja",S3_Datasett!D14="Ja"),"Ja","Nei")</f>
        <v>Nei</v>
      </c>
      <c r="G13" s="22" t="str">
        <f t="shared" si="0"/>
        <v/>
      </c>
      <c r="H13" s="22"/>
      <c r="I13" s="24" t="s">
        <v>393</v>
      </c>
    </row>
    <row r="14" spans="1:9" ht="51.75" customHeight="1" x14ac:dyDescent="0.2">
      <c r="A14" s="22" t="s">
        <v>394</v>
      </c>
      <c r="B14" s="22" t="s">
        <v>395</v>
      </c>
      <c r="C14" s="22" t="s">
        <v>396</v>
      </c>
      <c r="D14" s="22"/>
      <c r="E14" s="23" t="s">
        <v>53</v>
      </c>
      <c r="F14" s="22" t="str">
        <f>IF(S1_Avklaring!D15="Løpende strøm","Ja","Nei")</f>
        <v>Nei</v>
      </c>
      <c r="G14" s="22" t="str">
        <f t="shared" si="0"/>
        <v/>
      </c>
      <c r="H14" s="22"/>
      <c r="I14" s="24" t="s">
        <v>397</v>
      </c>
    </row>
    <row r="15" spans="1:9" ht="111.75" customHeight="1" x14ac:dyDescent="0.2">
      <c r="A15" s="22" t="s">
        <v>398</v>
      </c>
      <c r="B15" s="22" t="s">
        <v>399</v>
      </c>
      <c r="C15" s="22" t="s">
        <v>400</v>
      </c>
      <c r="D15" s="22"/>
      <c r="E15" s="22" t="s">
        <v>80</v>
      </c>
      <c r="F15" s="22" t="str">
        <f>IF(OR(S1_Avklaring!D8="Statlig virksomhet/foretak",S1_Avklaring!D8="Kommunal virksomhet"),"Ja","Nei")</f>
        <v>Nei</v>
      </c>
      <c r="G15" s="22" t="str">
        <f t="shared" si="0"/>
        <v/>
      </c>
      <c r="H15" s="22" t="s">
        <v>401</v>
      </c>
      <c r="I15" s="24" t="s">
        <v>402</v>
      </c>
    </row>
  </sheetData>
  <mergeCells count="2">
    <mergeCell ref="A1:F1"/>
    <mergeCell ref="A2:F2"/>
  </mergeCell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xr:uid="{00000000-0002-0000-0900-000000000000}">
          <x14:formula1>
            <xm:f>Lister!$H$2:$H$4</xm:f>
          </x14:formula1>
          <x14:formula2>
            <xm:f>0</xm:f>
          </x14:formula2>
          <xm:sqref>D7:D14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10"/>
  <sheetViews>
    <sheetView showGridLines="0" zoomScaleNormal="100" workbookViewId="0"/>
  </sheetViews>
  <sheetFormatPr baseColWidth="10" defaultColWidth="8.83203125" defaultRowHeight="15" customHeight="1" x14ac:dyDescent="0.2"/>
  <cols>
    <col min="1" max="2" width="34" customWidth="1"/>
    <col min="3" max="4" width="28" customWidth="1"/>
  </cols>
  <sheetData>
    <row r="1" spans="1:18" ht="27.75" customHeight="1" x14ac:dyDescent="0.2">
      <c r="A1" t="s">
        <v>403</v>
      </c>
      <c r="B1" t="s">
        <v>404</v>
      </c>
      <c r="C1" t="s">
        <v>405</v>
      </c>
      <c r="D1" t="s">
        <v>406</v>
      </c>
      <c r="E1" t="s">
        <v>407</v>
      </c>
      <c r="F1" t="s">
        <v>408</v>
      </c>
      <c r="G1" t="s">
        <v>409</v>
      </c>
      <c r="H1" t="s">
        <v>410</v>
      </c>
      <c r="I1" t="s">
        <v>411</v>
      </c>
      <c r="J1" t="s">
        <v>412</v>
      </c>
      <c r="K1" t="s">
        <v>413</v>
      </c>
      <c r="L1" t="s">
        <v>414</v>
      </c>
      <c r="M1" t="s">
        <v>415</v>
      </c>
      <c r="N1" t="s">
        <v>416</v>
      </c>
      <c r="O1" t="s">
        <v>417</v>
      </c>
      <c r="P1" t="s">
        <v>418</v>
      </c>
      <c r="Q1" t="s">
        <v>419</v>
      </c>
      <c r="R1" t="s">
        <v>420</v>
      </c>
    </row>
    <row r="2" spans="1:18" ht="19.5" customHeight="1" x14ac:dyDescent="0.2">
      <c r="A2" t="s">
        <v>53</v>
      </c>
      <c r="D2" t="s">
        <v>421</v>
      </c>
      <c r="E2" t="s">
        <v>422</v>
      </c>
      <c r="F2" t="s">
        <v>423</v>
      </c>
      <c r="G2" t="s">
        <v>424</v>
      </c>
      <c r="H2" t="s">
        <v>53</v>
      </c>
      <c r="I2" t="s">
        <v>425</v>
      </c>
      <c r="J2" t="s">
        <v>426</v>
      </c>
      <c r="K2" t="s">
        <v>427</v>
      </c>
      <c r="L2" t="s">
        <v>428</v>
      </c>
      <c r="M2" t="s">
        <v>429</v>
      </c>
      <c r="N2" t="s">
        <v>430</v>
      </c>
      <c r="O2" t="s">
        <v>431</v>
      </c>
      <c r="P2" t="s">
        <v>432</v>
      </c>
      <c r="Q2" t="s">
        <v>433</v>
      </c>
      <c r="R2" t="s">
        <v>434</v>
      </c>
    </row>
    <row r="3" spans="1:18" ht="15" customHeight="1" x14ac:dyDescent="0.2">
      <c r="A3" t="s">
        <v>80</v>
      </c>
      <c r="B3" t="s">
        <v>435</v>
      </c>
      <c r="C3" t="s">
        <v>436</v>
      </c>
      <c r="D3" t="s">
        <v>437</v>
      </c>
      <c r="E3" t="s">
        <v>438</v>
      </c>
      <c r="F3" t="s">
        <v>439</v>
      </c>
      <c r="G3" t="s">
        <v>440</v>
      </c>
      <c r="H3" t="s">
        <v>80</v>
      </c>
      <c r="I3" t="s">
        <v>441</v>
      </c>
      <c r="J3" t="s">
        <v>442</v>
      </c>
      <c r="K3" t="s">
        <v>443</v>
      </c>
      <c r="L3" t="s">
        <v>444</v>
      </c>
      <c r="M3" t="s">
        <v>445</v>
      </c>
      <c r="N3" t="s">
        <v>446</v>
      </c>
      <c r="O3" t="s">
        <v>447</v>
      </c>
      <c r="P3" t="s">
        <v>448</v>
      </c>
      <c r="Q3" t="s">
        <v>449</v>
      </c>
      <c r="R3" t="s">
        <v>450</v>
      </c>
    </row>
    <row r="4" spans="1:18" ht="15" customHeight="1" x14ac:dyDescent="0.2">
      <c r="A4" t="s">
        <v>451</v>
      </c>
      <c r="B4" t="s">
        <v>452</v>
      </c>
      <c r="C4" t="s">
        <v>453</v>
      </c>
      <c r="D4" t="s">
        <v>451</v>
      </c>
      <c r="E4" t="s">
        <v>454</v>
      </c>
      <c r="F4" t="s">
        <v>451</v>
      </c>
      <c r="G4" t="s">
        <v>455</v>
      </c>
      <c r="H4" t="s">
        <v>456</v>
      </c>
      <c r="I4" t="s">
        <v>457</v>
      </c>
      <c r="J4" t="s">
        <v>458</v>
      </c>
      <c r="K4" t="s">
        <v>459</v>
      </c>
      <c r="L4" t="s">
        <v>451</v>
      </c>
      <c r="M4" t="s">
        <v>460</v>
      </c>
      <c r="N4" t="s">
        <v>461</v>
      </c>
      <c r="O4" t="s">
        <v>462</v>
      </c>
      <c r="P4" t="s">
        <v>463</v>
      </c>
      <c r="Q4" t="s">
        <v>464</v>
      </c>
      <c r="R4" t="s">
        <v>80</v>
      </c>
    </row>
    <row r="5" spans="1:18" ht="15" customHeight="1" x14ac:dyDescent="0.2">
      <c r="B5" t="s">
        <v>451</v>
      </c>
      <c r="C5" t="s">
        <v>465</v>
      </c>
      <c r="E5" t="s">
        <v>466</v>
      </c>
      <c r="G5" t="s">
        <v>451</v>
      </c>
      <c r="I5" t="s">
        <v>451</v>
      </c>
      <c r="J5" t="s">
        <v>467</v>
      </c>
      <c r="K5" t="s">
        <v>468</v>
      </c>
      <c r="M5" t="s">
        <v>451</v>
      </c>
      <c r="N5" t="s">
        <v>469</v>
      </c>
      <c r="O5" t="s">
        <v>470</v>
      </c>
      <c r="P5" t="s">
        <v>471</v>
      </c>
      <c r="Q5" t="s">
        <v>472</v>
      </c>
      <c r="R5" t="s">
        <v>451</v>
      </c>
    </row>
    <row r="6" spans="1:18" ht="15" customHeight="1" x14ac:dyDescent="0.2">
      <c r="C6" t="s">
        <v>473</v>
      </c>
      <c r="E6" t="s">
        <v>474</v>
      </c>
      <c r="J6" t="s">
        <v>475</v>
      </c>
      <c r="K6" t="s">
        <v>476</v>
      </c>
      <c r="N6" t="s">
        <v>477</v>
      </c>
      <c r="O6" t="s">
        <v>474</v>
      </c>
      <c r="P6" t="s">
        <v>478</v>
      </c>
      <c r="Q6" t="s">
        <v>451</v>
      </c>
    </row>
    <row r="7" spans="1:18" ht="15" customHeight="1" x14ac:dyDescent="0.2">
      <c r="C7" t="s">
        <v>474</v>
      </c>
      <c r="E7" t="s">
        <v>451</v>
      </c>
      <c r="J7" t="s">
        <v>479</v>
      </c>
      <c r="K7" t="s">
        <v>451</v>
      </c>
      <c r="N7" t="s">
        <v>480</v>
      </c>
      <c r="O7" t="s">
        <v>451</v>
      </c>
      <c r="P7" t="s">
        <v>481</v>
      </c>
    </row>
    <row r="8" spans="1:18" ht="15" customHeight="1" x14ac:dyDescent="0.2">
      <c r="C8" t="s">
        <v>451</v>
      </c>
      <c r="J8" t="s">
        <v>482</v>
      </c>
      <c r="N8" t="s">
        <v>483</v>
      </c>
      <c r="P8" t="s">
        <v>484</v>
      </c>
    </row>
    <row r="9" spans="1:18" ht="15" customHeight="1" x14ac:dyDescent="0.2">
      <c r="N9" t="s">
        <v>474</v>
      </c>
      <c r="P9" t="s">
        <v>474</v>
      </c>
    </row>
    <row r="10" spans="1:18" ht="15" customHeight="1" x14ac:dyDescent="0.2">
      <c r="N10" t="s">
        <v>451</v>
      </c>
    </row>
  </sheetData>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9"/>
  <sheetViews>
    <sheetView showGridLines="0" tabSelected="1" topLeftCell="A4" zoomScale="107" zoomScaleNormal="107" workbookViewId="0">
      <selection activeCell="D11" sqref="D11"/>
    </sheetView>
  </sheetViews>
  <sheetFormatPr baseColWidth="10" defaultColWidth="8.83203125" defaultRowHeight="15" customHeight="1" x14ac:dyDescent="0.2"/>
  <cols>
    <col min="1" max="1" width="8" customWidth="1"/>
    <col min="2" max="2" width="18" customWidth="1"/>
    <col min="3" max="3" width="43.6640625" customWidth="1"/>
    <col min="4" max="4" width="22" customWidth="1"/>
    <col min="5" max="6" width="10" customWidth="1"/>
    <col min="7" max="7" width="7.83203125" customWidth="1"/>
    <col min="8" max="8" width="10" customWidth="1"/>
    <col min="9" max="9" width="30.6640625" customWidth="1"/>
    <col min="10" max="10" width="29.33203125" customWidth="1"/>
  </cols>
  <sheetData>
    <row r="1" spans="1:10" ht="27.75" customHeight="1" x14ac:dyDescent="0.25">
      <c r="A1" s="7" t="s">
        <v>38</v>
      </c>
      <c r="B1" s="7"/>
      <c r="C1" s="7"/>
      <c r="D1" s="7"/>
      <c r="E1" s="7"/>
      <c r="F1" s="7"/>
    </row>
    <row r="2" spans="1:10" ht="19.5" customHeight="1" x14ac:dyDescent="0.2">
      <c r="A2" s="6" t="s">
        <v>39</v>
      </c>
      <c r="B2" s="6"/>
      <c r="C2" s="6"/>
      <c r="D2" s="6"/>
      <c r="E2" s="6"/>
      <c r="F2" s="6"/>
      <c r="G2" s="10" t="s">
        <v>40</v>
      </c>
      <c r="H2" s="20">
        <f>IFERROR(SUM(G6:G197)/MAX(1,COUNTIFS(E6:E197,"Ja",F6:F197,"Ja")),0)</f>
        <v>0</v>
      </c>
    </row>
    <row r="5" spans="1:10" ht="31.5" customHeight="1" x14ac:dyDescent="0.2">
      <c r="A5" s="13" t="s">
        <v>41</v>
      </c>
      <c r="B5" s="13" t="s">
        <v>42</v>
      </c>
      <c r="C5" s="13" t="s">
        <v>43</v>
      </c>
      <c r="D5" s="13" t="s">
        <v>44</v>
      </c>
      <c r="E5" s="13" t="s">
        <v>45</v>
      </c>
      <c r="F5" s="13" t="s">
        <v>46</v>
      </c>
      <c r="G5" s="13" t="s">
        <v>47</v>
      </c>
      <c r="H5" s="13" t="s">
        <v>48</v>
      </c>
      <c r="I5" s="21" t="s">
        <v>49</v>
      </c>
    </row>
    <row r="6" spans="1:10" ht="103.5" customHeight="1" x14ac:dyDescent="0.2">
      <c r="A6" s="22" t="s">
        <v>50</v>
      </c>
      <c r="B6" s="22" t="s">
        <v>51</v>
      </c>
      <c r="C6" s="22" t="s">
        <v>52</v>
      </c>
      <c r="D6" s="22"/>
      <c r="E6" s="23" t="s">
        <v>53</v>
      </c>
      <c r="F6" s="22" t="s">
        <v>53</v>
      </c>
      <c r="G6" s="22" t="str">
        <f t="shared" ref="G6:G15" si="0">IF(OR($E6&lt;&gt;"Ja",$F6&lt;&gt;"Ja"),"",IF($D6="","",1))</f>
        <v/>
      </c>
      <c r="H6" s="22"/>
      <c r="I6" s="24" t="s">
        <v>54</v>
      </c>
      <c r="J6" s="25"/>
    </row>
    <row r="7" spans="1:10" ht="15.75" customHeight="1" x14ac:dyDescent="0.2">
      <c r="A7" s="22" t="s">
        <v>55</v>
      </c>
      <c r="B7" s="22" t="s">
        <v>51</v>
      </c>
      <c r="C7" s="22" t="s">
        <v>56</v>
      </c>
      <c r="D7" s="22"/>
      <c r="E7" s="23" t="s">
        <v>53</v>
      </c>
      <c r="F7" s="22" t="s">
        <v>53</v>
      </c>
      <c r="G7" s="22" t="str">
        <f t="shared" si="0"/>
        <v/>
      </c>
      <c r="H7" s="22"/>
      <c r="J7" s="25"/>
    </row>
    <row r="8" spans="1:10" ht="15.75" customHeight="1" x14ac:dyDescent="0.2">
      <c r="A8" s="22" t="s">
        <v>57</v>
      </c>
      <c r="B8" s="22" t="s">
        <v>51</v>
      </c>
      <c r="C8" s="22" t="s">
        <v>58</v>
      </c>
      <c r="D8" s="22"/>
      <c r="E8" s="23" t="s">
        <v>53</v>
      </c>
      <c r="F8" s="22" t="s">
        <v>53</v>
      </c>
      <c r="G8" s="22" t="str">
        <f t="shared" si="0"/>
        <v/>
      </c>
      <c r="H8" s="22"/>
      <c r="J8" s="25"/>
    </row>
    <row r="9" spans="1:10" ht="27" customHeight="1" x14ac:dyDescent="0.2">
      <c r="A9" s="22" t="s">
        <v>59</v>
      </c>
      <c r="B9" s="22" t="s">
        <v>51</v>
      </c>
      <c r="C9" s="26" t="s">
        <v>60</v>
      </c>
      <c r="D9" s="22"/>
      <c r="E9" s="23" t="s">
        <v>53</v>
      </c>
      <c r="F9" s="22" t="s">
        <v>53</v>
      </c>
      <c r="G9" s="22" t="str">
        <f t="shared" si="0"/>
        <v/>
      </c>
      <c r="H9" s="22" t="s">
        <v>61</v>
      </c>
      <c r="J9" s="27" t="s">
        <v>62</v>
      </c>
    </row>
    <row r="10" spans="1:10" ht="15.75" customHeight="1" x14ac:dyDescent="0.2">
      <c r="A10" s="22" t="s">
        <v>63</v>
      </c>
      <c r="B10" s="22" t="s">
        <v>51</v>
      </c>
      <c r="C10" s="22" t="s">
        <v>64</v>
      </c>
      <c r="D10" s="22"/>
      <c r="E10" s="23" t="s">
        <v>53</v>
      </c>
      <c r="F10" s="22" t="str">
        <f>IF(D9="Intern","Nei","Ja")</f>
        <v>Ja</v>
      </c>
      <c r="G10" s="22" t="str">
        <f t="shared" si="0"/>
        <v/>
      </c>
      <c r="H10" s="22" t="s">
        <v>65</v>
      </c>
      <c r="J10" s="27" t="s">
        <v>66</v>
      </c>
    </row>
    <row r="11" spans="1:10" ht="15.75" customHeight="1" x14ac:dyDescent="0.2">
      <c r="A11" s="22" t="s">
        <v>67</v>
      </c>
      <c r="B11" s="22" t="s">
        <v>51</v>
      </c>
      <c r="C11" s="22" t="s">
        <v>68</v>
      </c>
      <c r="D11" s="22"/>
      <c r="E11" s="23" t="s">
        <v>53</v>
      </c>
      <c r="F11" s="22" t="str">
        <f>IF(D9="Intern","Nei","Ja")</f>
        <v>Ja</v>
      </c>
      <c r="G11" s="22" t="str">
        <f t="shared" si="0"/>
        <v/>
      </c>
      <c r="H11" s="22" t="s">
        <v>69</v>
      </c>
      <c r="J11" s="25"/>
    </row>
    <row r="12" spans="1:10" ht="69" customHeight="1" x14ac:dyDescent="0.2">
      <c r="A12" s="22" t="s">
        <v>70</v>
      </c>
      <c r="B12" s="22" t="s">
        <v>51</v>
      </c>
      <c r="C12" s="22" t="s">
        <v>71</v>
      </c>
      <c r="D12" s="22"/>
      <c r="E12" s="23" t="s">
        <v>53</v>
      </c>
      <c r="F12" s="22" t="str">
        <f>IF(D9="Intern","Nei","Ja")</f>
        <v>Ja</v>
      </c>
      <c r="G12" s="22" t="str">
        <f t="shared" si="0"/>
        <v/>
      </c>
      <c r="H12" s="22" t="s">
        <v>72</v>
      </c>
      <c r="J12" s="27" t="s">
        <v>73</v>
      </c>
    </row>
    <row r="13" spans="1:10" ht="103.5" customHeight="1" x14ac:dyDescent="0.2">
      <c r="A13" s="22" t="s">
        <v>74</v>
      </c>
      <c r="B13" s="22" t="s">
        <v>75</v>
      </c>
      <c r="C13" s="22" t="s">
        <v>76</v>
      </c>
      <c r="D13" s="22"/>
      <c r="E13" s="23" t="s">
        <v>53</v>
      </c>
      <c r="F13" s="22" t="s">
        <v>53</v>
      </c>
      <c r="G13" s="22" t="str">
        <f t="shared" si="0"/>
        <v/>
      </c>
      <c r="H13" s="22"/>
      <c r="I13" s="24" t="s">
        <v>77</v>
      </c>
      <c r="J13" s="25"/>
    </row>
    <row r="14" spans="1:10" ht="96" customHeight="1" x14ac:dyDescent="0.2">
      <c r="A14" s="22" t="s">
        <v>78</v>
      </c>
      <c r="B14" s="22" t="s">
        <v>75</v>
      </c>
      <c r="C14" s="22" t="s">
        <v>79</v>
      </c>
      <c r="D14" s="22"/>
      <c r="E14" s="23" t="s">
        <v>80</v>
      </c>
      <c r="F14" s="22" t="s">
        <v>53</v>
      </c>
      <c r="G14" s="22" t="str">
        <f t="shared" si="0"/>
        <v/>
      </c>
      <c r="H14" s="22" t="s">
        <v>81</v>
      </c>
      <c r="J14" s="27" t="s">
        <v>82</v>
      </c>
    </row>
    <row r="15" spans="1:10" ht="90.75" customHeight="1" x14ac:dyDescent="0.2">
      <c r="A15" s="22" t="s">
        <v>83</v>
      </c>
      <c r="B15" s="22" t="s">
        <v>84</v>
      </c>
      <c r="C15" s="22" t="s">
        <v>85</v>
      </c>
      <c r="D15" s="22"/>
      <c r="E15" s="23" t="s">
        <v>53</v>
      </c>
      <c r="F15" s="22" t="s">
        <v>53</v>
      </c>
      <c r="G15" s="22" t="str">
        <f t="shared" si="0"/>
        <v/>
      </c>
      <c r="H15" s="22"/>
      <c r="I15" s="24" t="s">
        <v>86</v>
      </c>
      <c r="J15" s="25"/>
    </row>
    <row r="16" spans="1:10" ht="31.5" customHeight="1" x14ac:dyDescent="0.2">
      <c r="A16" s="22" t="s">
        <v>87</v>
      </c>
      <c r="B16" s="22" t="s">
        <v>88</v>
      </c>
      <c r="C16" s="22" t="s">
        <v>89</v>
      </c>
      <c r="D16" s="22"/>
      <c r="E16" s="22" t="s">
        <v>53</v>
      </c>
      <c r="F16" s="22" t="s">
        <v>53</v>
      </c>
      <c r="G16" s="22" t="str">
        <f>IF(OR($E18&lt;&gt;"Ja",$F18&lt;&gt;"Ja"),"",IF($D18="","",1))</f>
        <v/>
      </c>
      <c r="H16" s="22"/>
      <c r="I16" s="24" t="s">
        <v>90</v>
      </c>
      <c r="J16" s="27" t="s">
        <v>91</v>
      </c>
    </row>
    <row r="17" spans="1:10" ht="31.5" customHeight="1" x14ac:dyDescent="0.2">
      <c r="A17" s="22" t="s">
        <v>92</v>
      </c>
      <c r="B17" s="22" t="s">
        <v>88</v>
      </c>
      <c r="C17" s="22" t="s">
        <v>93</v>
      </c>
      <c r="D17" s="22"/>
      <c r="E17" s="22" t="s">
        <v>80</v>
      </c>
      <c r="F17" s="22" t="str">
        <f>IF(D18="Ja","Ja","Nei")</f>
        <v>Nei</v>
      </c>
      <c r="G17" s="22" t="str">
        <f>IF(OR($E19&lt;&gt;"Ja",$F19&lt;&gt;"Ja"),"",IF($D19="","",1))</f>
        <v/>
      </c>
      <c r="H17" s="22" t="s">
        <v>94</v>
      </c>
      <c r="I17" s="24" t="s">
        <v>95</v>
      </c>
      <c r="J17" s="25"/>
    </row>
    <row r="18" spans="1:10" ht="117" customHeight="1" x14ac:dyDescent="0.2"/>
    <row r="19" spans="1:10" ht="111.75" customHeight="1" x14ac:dyDescent="0.2"/>
  </sheetData>
  <mergeCells count="2">
    <mergeCell ref="A1:F1"/>
    <mergeCell ref="A2:F2"/>
  </mergeCells>
  <conditionalFormatting sqref="A6:H19">
    <cfRule type="expression" dxfId="9" priority="3">
      <formula>$F6&lt;&gt;"Ja"</formula>
    </cfRule>
  </conditionalFormatting>
  <conditionalFormatting sqref="D6:D19">
    <cfRule type="expression" dxfId="8" priority="2">
      <formula>AND($E6="Ja",$F6="Ja",$D6="")</formula>
    </cfRule>
  </conditionalFormatting>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5">
        <x14:dataValidation type="list" allowBlank="1" xr:uid="{00000000-0002-0000-0100-000000000000}">
          <x14:formula1>
            <xm:f>Lister!$C$3:$C$8</xm:f>
          </x14:formula1>
          <x14:formula2>
            <xm:f>0</xm:f>
          </x14:formula2>
          <xm:sqref>D8 D11</xm:sqref>
        </x14:dataValidation>
        <x14:dataValidation type="list" allowBlank="1" xr:uid="{00000000-0002-0000-0100-000001000000}">
          <x14:formula1>
            <xm:f>Lister!$B$3:$B$5</xm:f>
          </x14:formula1>
          <x14:formula2>
            <xm:f>0</xm:f>
          </x14:formula2>
          <xm:sqref>D9</xm:sqref>
        </x14:dataValidation>
        <x14:dataValidation type="list" allowBlank="1" xr:uid="{00000000-0002-0000-0100-000002000000}">
          <x14:formula1>
            <xm:f>Lister!$D$2:$D$4</xm:f>
          </x14:formula1>
          <x14:formula2>
            <xm:f>0</xm:f>
          </x14:formula2>
          <xm:sqref>D12</xm:sqref>
        </x14:dataValidation>
        <x14:dataValidation type="list" allowBlank="1" xr:uid="{00000000-0002-0000-0100-000003000000}">
          <x14:formula1>
            <xm:f>Lister!$E$2:$E$4</xm:f>
          </x14:formula1>
          <x14:formula2>
            <xm:f>0</xm:f>
          </x14:formula2>
          <xm:sqref>D15</xm:sqref>
        </x14:dataValidation>
        <x14:dataValidation type="list" allowBlank="1" xr:uid="{00000000-0002-0000-0100-000004000000}">
          <x14:formula1>
            <xm:f>Lister!$H$2:$H$4</xm:f>
          </x14:formula1>
          <x14:formula2>
            <xm:f>0</xm:f>
          </x14:formula2>
          <xm:sqref>D16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5"/>
  <sheetViews>
    <sheetView topLeftCell="A10" zoomScale="75" zoomScaleNormal="75" workbookViewId="0">
      <selection activeCell="I30" sqref="I30"/>
    </sheetView>
  </sheetViews>
  <sheetFormatPr baseColWidth="10" defaultColWidth="8.83203125" defaultRowHeight="15" x14ac:dyDescent="0.2"/>
  <cols>
    <col min="1" max="1" width="8" customWidth="1"/>
    <col min="2" max="2" width="18" customWidth="1"/>
    <col min="3" max="3" width="54" customWidth="1"/>
    <col min="4" max="4" width="22" customWidth="1"/>
    <col min="5" max="5" width="10" customWidth="1"/>
    <col min="6" max="6" width="18" customWidth="1"/>
    <col min="7" max="7" width="14" customWidth="1"/>
    <col min="8" max="8" width="32" customWidth="1"/>
    <col min="9" max="9" width="60" customWidth="1"/>
    <col min="10" max="10" width="24.33203125" customWidth="1"/>
  </cols>
  <sheetData>
    <row r="1" spans="1:10" ht="21" customHeight="1" x14ac:dyDescent="0.25">
      <c r="A1" s="8" t="s">
        <v>96</v>
      </c>
    </row>
    <row r="2" spans="1:10" ht="15.75" customHeight="1" x14ac:dyDescent="0.2">
      <c r="A2" s="9" t="s">
        <v>97</v>
      </c>
      <c r="G2" s="10" t="s">
        <v>40</v>
      </c>
      <c r="H2" s="20">
        <f>IFERROR(SUM(G6:G200)/MAX(1,COUNTIFS(E6:E200,"Ja",F6:F200,"Ja")),0)</f>
        <v>0</v>
      </c>
    </row>
    <row r="5" spans="1:10" ht="15.75" customHeight="1" x14ac:dyDescent="0.2">
      <c r="A5" s="13" t="s">
        <v>41</v>
      </c>
      <c r="B5" s="13" t="s">
        <v>42</v>
      </c>
      <c r="C5" s="13" t="s">
        <v>43</v>
      </c>
      <c r="D5" s="13" t="s">
        <v>44</v>
      </c>
      <c r="E5" s="13" t="s">
        <v>45</v>
      </c>
      <c r="F5" s="13" t="s">
        <v>46</v>
      </c>
      <c r="G5" s="13" t="s">
        <v>47</v>
      </c>
      <c r="H5" s="13" t="s">
        <v>48</v>
      </c>
      <c r="I5" s="21" t="s">
        <v>49</v>
      </c>
      <c r="J5" s="25"/>
    </row>
    <row r="6" spans="1:10" ht="64.5" customHeight="1" x14ac:dyDescent="0.2">
      <c r="A6" s="22" t="s">
        <v>98</v>
      </c>
      <c r="B6" s="22" t="s">
        <v>99</v>
      </c>
      <c r="C6" s="22" t="s">
        <v>100</v>
      </c>
      <c r="D6" s="22"/>
      <c r="E6" s="23" t="s">
        <v>53</v>
      </c>
      <c r="F6" s="22" t="s">
        <v>53</v>
      </c>
      <c r="G6" s="22" t="str">
        <f t="shared" ref="G6:G15" si="0">IF(OR($E6&lt;&gt;"Ja",$F6&lt;&gt;"Ja"),"",IF($D6="","",1))</f>
        <v/>
      </c>
      <c r="H6" s="22" t="str">
        <f>IF(D6="Ja","Aktiverer steg 4 (Personvern) i sin helhet.",IF(D6="Uavklart","Usikkert: Se identifiserbarhetsspørsmålene 3.13–3.17 i steg 3 for å avklare. Steg 4 aktiveres automatisk dersom ett eller flere av disse besvares «Ja». Kontakt personvernrådgiver ved vedvarende usikkerhet.",IF(D6="Nei","Merk: Dersom du likevel oppdager personopplysninger i datasettet, endre svaret til «Ja» eller «Uavklart» og vurder på nytt.","")))</f>
        <v/>
      </c>
      <c r="I6" s="24" t="s">
        <v>101</v>
      </c>
      <c r="J6" s="25"/>
    </row>
    <row r="7" spans="1:10" ht="111.75" customHeight="1" x14ac:dyDescent="0.2">
      <c r="A7" s="22" t="s">
        <v>102</v>
      </c>
      <c r="B7" s="22" t="s">
        <v>99</v>
      </c>
      <c r="C7" s="22" t="s">
        <v>103</v>
      </c>
      <c r="D7" s="22"/>
      <c r="E7" s="22" t="s">
        <v>80</v>
      </c>
      <c r="F7" s="22" t="str">
        <f>IF(OR($D$6="Ja",$D$6="Uavklart"),"Ja","Nei")</f>
        <v>Nei</v>
      </c>
      <c r="G7" s="22" t="str">
        <f t="shared" si="0"/>
        <v/>
      </c>
      <c r="H7" s="22" t="s">
        <v>104</v>
      </c>
      <c r="J7" s="25"/>
    </row>
    <row r="8" spans="1:10" ht="144" customHeight="1" x14ac:dyDescent="0.2">
      <c r="A8" s="22" t="s">
        <v>105</v>
      </c>
      <c r="B8" s="22" t="s">
        <v>99</v>
      </c>
      <c r="C8" s="22" t="s">
        <v>106</v>
      </c>
      <c r="D8" s="22"/>
      <c r="E8" s="23" t="s">
        <v>53</v>
      </c>
      <c r="F8" s="22" t="s">
        <v>53</v>
      </c>
      <c r="G8" s="22" t="str">
        <f t="shared" si="0"/>
        <v/>
      </c>
      <c r="H8" s="22" t="s">
        <v>107</v>
      </c>
      <c r="J8" s="25"/>
    </row>
    <row r="9" spans="1:10" ht="79.5" customHeight="1" x14ac:dyDescent="0.2">
      <c r="A9" s="22" t="s">
        <v>108</v>
      </c>
      <c r="B9" s="22" t="s">
        <v>99</v>
      </c>
      <c r="C9" s="22" t="s">
        <v>109</v>
      </c>
      <c r="D9" s="22"/>
      <c r="E9" s="23" t="s">
        <v>53</v>
      </c>
      <c r="F9" s="22" t="s">
        <v>53</v>
      </c>
      <c r="G9" s="22" t="str">
        <f t="shared" si="0"/>
        <v/>
      </c>
      <c r="H9" s="22" t="s">
        <v>110</v>
      </c>
      <c r="J9" s="25"/>
    </row>
    <row r="10" spans="1:10" ht="79.5" customHeight="1" x14ac:dyDescent="0.2">
      <c r="A10" s="22" t="s">
        <v>111</v>
      </c>
      <c r="B10" s="22" t="s">
        <v>99</v>
      </c>
      <c r="C10" s="22" t="s">
        <v>112</v>
      </c>
      <c r="D10" s="22"/>
      <c r="E10" s="23" t="s">
        <v>53</v>
      </c>
      <c r="F10" s="22" t="s">
        <v>53</v>
      </c>
      <c r="G10" s="22" t="str">
        <f t="shared" si="0"/>
        <v/>
      </c>
      <c r="H10" s="22" t="s">
        <v>113</v>
      </c>
      <c r="J10" s="25"/>
    </row>
    <row r="11" spans="1:10" ht="79.5" customHeight="1" x14ac:dyDescent="0.2">
      <c r="A11" s="22" t="s">
        <v>114</v>
      </c>
      <c r="B11" s="22" t="s">
        <v>99</v>
      </c>
      <c r="C11" s="22" t="s">
        <v>115</v>
      </c>
      <c r="D11" s="22"/>
      <c r="E11" s="23" t="s">
        <v>53</v>
      </c>
      <c r="F11" s="22" t="s">
        <v>53</v>
      </c>
      <c r="G11" s="22" t="str">
        <f t="shared" si="0"/>
        <v/>
      </c>
      <c r="H11" s="22" t="s">
        <v>116</v>
      </c>
      <c r="J11" s="25"/>
    </row>
    <row r="12" spans="1:10" ht="96" customHeight="1" x14ac:dyDescent="0.2">
      <c r="A12" s="22" t="s">
        <v>117</v>
      </c>
      <c r="B12" s="22" t="s">
        <v>99</v>
      </c>
      <c r="C12" s="22" t="s">
        <v>118</v>
      </c>
      <c r="D12" s="22"/>
      <c r="E12" s="22" t="s">
        <v>80</v>
      </c>
      <c r="F12" s="22" t="str">
        <f>IF(OR(S1_Avklaring!D8="Statlig virksomhet/foretak",S1_Avklaring!D8="Kommunal virksomhet"),"Ja","Nei")</f>
        <v>Nei</v>
      </c>
      <c r="G12" s="22" t="str">
        <f t="shared" si="0"/>
        <v/>
      </c>
      <c r="H12" s="22" t="s">
        <v>119</v>
      </c>
      <c r="J12" s="25"/>
    </row>
    <row r="13" spans="1:10" ht="111.75" customHeight="1" x14ac:dyDescent="0.2">
      <c r="A13" s="22" t="s">
        <v>120</v>
      </c>
      <c r="B13" s="22" t="s">
        <v>121</v>
      </c>
      <c r="C13" s="22" t="s">
        <v>122</v>
      </c>
      <c r="D13" s="22"/>
      <c r="E13" s="22" t="s">
        <v>80</v>
      </c>
      <c r="F13" s="22" t="str">
        <f>IF(OR($D$6="Ja",$D$6="Uavklart"),"Ja","Nei")</f>
        <v>Nei</v>
      </c>
      <c r="G13" s="22" t="str">
        <f t="shared" si="0"/>
        <v/>
      </c>
      <c r="H13" s="22" t="s">
        <v>123</v>
      </c>
      <c r="I13" s="24" t="s">
        <v>124</v>
      </c>
      <c r="J13" s="27" t="s">
        <v>125</v>
      </c>
    </row>
    <row r="14" spans="1:10" ht="111.75" customHeight="1" x14ac:dyDescent="0.2">
      <c r="A14" s="22" t="s">
        <v>126</v>
      </c>
      <c r="B14" s="22" t="s">
        <v>121</v>
      </c>
      <c r="C14" s="22" t="s">
        <v>127</v>
      </c>
      <c r="D14" s="22"/>
      <c r="E14" s="22" t="s">
        <v>80</v>
      </c>
      <c r="F14" s="22" t="str">
        <f>IF(OR($D$6="Ja",$D$6="Uavklart"),"Ja","Nei")</f>
        <v>Nei</v>
      </c>
      <c r="G14" s="22" t="str">
        <f t="shared" si="0"/>
        <v/>
      </c>
      <c r="H14" s="22" t="s">
        <v>128</v>
      </c>
      <c r="I14" s="28" t="s">
        <v>129</v>
      </c>
      <c r="J14" s="27" t="s">
        <v>125</v>
      </c>
    </row>
    <row r="15" spans="1:10" ht="128" x14ac:dyDescent="0.2">
      <c r="A15" s="22" t="s">
        <v>130</v>
      </c>
      <c r="B15" s="22" t="s">
        <v>131</v>
      </c>
      <c r="C15" s="22" t="s">
        <v>132</v>
      </c>
      <c r="D15" s="22"/>
      <c r="E15" s="22" t="s">
        <v>53</v>
      </c>
      <c r="F15" s="22" t="str">
        <f>IF(OR(D6="Ja",D6="Uavklart",D13="Ja",D14="Ja",S3_Datasett!D12="Ja",S3_Datasett!D13="Ja",S3_Datasett!D14="Ja"),"Ja","Nei")</f>
        <v>Nei</v>
      </c>
      <c r="G15" s="22" t="str">
        <f t="shared" si="0"/>
        <v/>
      </c>
      <c r="H15" s="22" t="str">
        <f>IF(D15="Felles behandlingsansvar (art. 26)",_xlfn._LONGTEXT("Påkrevd: Inngå en skriftlig ordning om felles behandlingsansvar (GDPR art. 26). Avtalen må regulere ansvarsfordelingen og et sammendrag gjøres tilgjengelig for de registrerte. Husk å reflektere dette i behandlingsprotokollen (art. 30) og dokumentasjonen i"," steg 9."),IF(D15="Databehandler (art. 28)","Påkrevd: Inngå databehandleravtale (GDPR art. 28). Mottaker kan kun behandle opplysningene på instruks fra avsender og ikke til egne formål. Avtalen skal minst inneholde kravene i art. 28 nr. 3.",""))</f>
        <v/>
      </c>
      <c r="I15" s="28" t="s">
        <v>133</v>
      </c>
      <c r="J15" s="27"/>
    </row>
  </sheetData>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3">
        <x14:dataValidation type="list" allowBlank="1" xr:uid="{00000000-0002-0000-0200-000000000000}">
          <x14:formula1>
            <xm:f>Lister!$H$2:$H$4</xm:f>
          </x14:formula1>
          <x14:formula2>
            <xm:f>0</xm:f>
          </x14:formula2>
          <xm:sqref>D6:D7 D9:D14</xm:sqref>
        </x14:dataValidation>
        <x14:dataValidation type="list" allowBlank="1" xr:uid="{00000000-0002-0000-0200-000001000000}">
          <x14:formula1>
            <xm:f>Lister!$R$2:$R$5</xm:f>
          </x14:formula1>
          <x14:formula2>
            <xm:f>0</xm:f>
          </x14:formula2>
          <xm:sqref>D8</xm:sqref>
        </x14:dataValidation>
        <x14:dataValidation type="list" allowBlank="1" xr:uid="{00000000-0002-0000-0200-000002000000}">
          <x14:formula1>
            <xm:f>Lister!$I$2:$I$5</xm:f>
          </x14:formula1>
          <x14:formula2>
            <xm:f>0</xm:f>
          </x14:formula2>
          <xm:sqref>D15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7"/>
  <sheetViews>
    <sheetView topLeftCell="A11" zoomScaleNormal="100" workbookViewId="0">
      <selection activeCell="J17" sqref="J17"/>
    </sheetView>
  </sheetViews>
  <sheetFormatPr baseColWidth="10" defaultColWidth="8.83203125" defaultRowHeight="15" x14ac:dyDescent="0.2"/>
  <cols>
    <col min="1" max="1" width="8" customWidth="1"/>
    <col min="2" max="2" width="18" customWidth="1"/>
    <col min="3" max="3" width="38.1640625" customWidth="1"/>
    <col min="4" max="4" width="22" customWidth="1"/>
    <col min="5" max="5" width="10" customWidth="1"/>
    <col min="6" max="6" width="18" customWidth="1"/>
    <col min="7" max="7" width="14" customWidth="1"/>
    <col min="8" max="8" width="32" customWidth="1"/>
    <col min="9" max="9" width="37.33203125" customWidth="1"/>
    <col min="10" max="10" width="44" customWidth="1"/>
  </cols>
  <sheetData>
    <row r="1" spans="1:10" ht="21" customHeight="1" x14ac:dyDescent="0.25">
      <c r="A1" s="8" t="s">
        <v>134</v>
      </c>
    </row>
    <row r="2" spans="1:10" ht="15.75" customHeight="1" x14ac:dyDescent="0.2">
      <c r="A2" s="9" t="s">
        <v>135</v>
      </c>
      <c r="G2" s="10" t="s">
        <v>40</v>
      </c>
      <c r="H2" s="20">
        <f>IFERROR(SUM(G6:G193)/MAX(1,COUNTIFS(E6:E193,"Ja",F6:F193,"Ja")),0)</f>
        <v>0</v>
      </c>
    </row>
    <row r="5" spans="1:10" ht="15.75" customHeight="1" x14ac:dyDescent="0.2">
      <c r="A5" s="13" t="s">
        <v>41</v>
      </c>
      <c r="B5" s="13" t="s">
        <v>42</v>
      </c>
      <c r="C5" s="13" t="s">
        <v>43</v>
      </c>
      <c r="D5" s="13" t="s">
        <v>44</v>
      </c>
      <c r="E5" s="13" t="s">
        <v>45</v>
      </c>
      <c r="F5" s="13" t="s">
        <v>46</v>
      </c>
      <c r="G5" s="13" t="s">
        <v>47</v>
      </c>
      <c r="H5" s="13" t="s">
        <v>48</v>
      </c>
      <c r="I5" s="21" t="s">
        <v>49</v>
      </c>
    </row>
    <row r="6" spans="1:10" ht="96" customHeight="1" x14ac:dyDescent="0.2">
      <c r="A6" s="22" t="s">
        <v>136</v>
      </c>
      <c r="B6" s="22" t="s">
        <v>137</v>
      </c>
      <c r="C6" s="22" t="s">
        <v>138</v>
      </c>
      <c r="D6" s="22"/>
      <c r="E6" s="23" t="s">
        <v>53</v>
      </c>
      <c r="F6" s="22" t="s">
        <v>53</v>
      </c>
      <c r="G6" s="22" t="str">
        <f t="shared" ref="G6:G11" si="0">IF(OR($E6&lt;&gt;"Ja",$F6&lt;&gt;"Ja"),"",IF($D6="","",1))</f>
        <v/>
      </c>
      <c r="H6" s="22" t="s">
        <v>139</v>
      </c>
    </row>
    <row r="7" spans="1:10" ht="31.5" customHeight="1" x14ac:dyDescent="0.2">
      <c r="A7" s="22" t="s">
        <v>140</v>
      </c>
      <c r="B7" s="22" t="s">
        <v>137</v>
      </c>
      <c r="C7" s="22" t="s">
        <v>141</v>
      </c>
      <c r="D7" s="22"/>
      <c r="E7" s="23" t="s">
        <v>53</v>
      </c>
      <c r="F7" s="22" t="s">
        <v>53</v>
      </c>
      <c r="G7" s="22" t="str">
        <f t="shared" si="0"/>
        <v/>
      </c>
      <c r="H7" s="22" t="s">
        <v>142</v>
      </c>
      <c r="J7" s="29" t="s">
        <v>143</v>
      </c>
    </row>
    <row r="8" spans="1:10" ht="127.5" customHeight="1" x14ac:dyDescent="0.2">
      <c r="A8" s="22" t="s">
        <v>144</v>
      </c>
      <c r="B8" s="22" t="s">
        <v>137</v>
      </c>
      <c r="C8" s="22" t="s">
        <v>145</v>
      </c>
      <c r="D8" s="22"/>
      <c r="E8" s="23" t="s">
        <v>53</v>
      </c>
      <c r="F8" s="22" t="s">
        <v>53</v>
      </c>
      <c r="G8" s="22" t="str">
        <f t="shared" si="0"/>
        <v/>
      </c>
      <c r="H8" s="22" t="s">
        <v>146</v>
      </c>
      <c r="I8" s="28" t="s">
        <v>147</v>
      </c>
      <c r="J8" s="30" t="s">
        <v>148</v>
      </c>
    </row>
    <row r="9" spans="1:10" ht="15.75" customHeight="1" x14ac:dyDescent="0.2">
      <c r="A9" s="22" t="s">
        <v>149</v>
      </c>
      <c r="B9" s="22" t="s">
        <v>137</v>
      </c>
      <c r="C9" s="22" t="s">
        <v>150</v>
      </c>
      <c r="D9" s="22"/>
      <c r="E9" s="22" t="s">
        <v>80</v>
      </c>
      <c r="F9" s="22" t="s">
        <v>53</v>
      </c>
      <c r="G9" s="22" t="str">
        <f t="shared" si="0"/>
        <v/>
      </c>
      <c r="H9" s="22"/>
      <c r="I9" s="28" t="s">
        <v>151</v>
      </c>
      <c r="J9" s="30" t="s">
        <v>152</v>
      </c>
    </row>
    <row r="10" spans="1:10" ht="78" customHeight="1" x14ac:dyDescent="0.2">
      <c r="A10" s="22" t="s">
        <v>153</v>
      </c>
      <c r="B10" s="22" t="s">
        <v>154</v>
      </c>
      <c r="C10" s="22" t="s">
        <v>155</v>
      </c>
      <c r="D10" s="22"/>
      <c r="E10" s="23" t="s">
        <v>53</v>
      </c>
      <c r="F10" s="22" t="s">
        <v>53</v>
      </c>
      <c r="G10" s="22" t="str">
        <f t="shared" si="0"/>
        <v/>
      </c>
      <c r="H10" s="22"/>
      <c r="I10" s="24" t="s">
        <v>156</v>
      </c>
    </row>
    <row r="11" spans="1:10" ht="31.5" customHeight="1" x14ac:dyDescent="0.2">
      <c r="A11" s="22" t="s">
        <v>157</v>
      </c>
      <c r="B11" s="22" t="s">
        <v>154</v>
      </c>
      <c r="C11" s="22" t="s">
        <v>158</v>
      </c>
      <c r="D11" s="22"/>
      <c r="E11" s="23" t="s">
        <v>53</v>
      </c>
      <c r="F11" s="22" t="s">
        <v>53</v>
      </c>
      <c r="G11" s="22" t="str">
        <f t="shared" si="0"/>
        <v/>
      </c>
      <c r="H11" s="22"/>
    </row>
    <row r="12" spans="1:10" ht="103.5" customHeight="1" x14ac:dyDescent="0.2">
      <c r="A12" s="22" t="s">
        <v>159</v>
      </c>
      <c r="B12" s="22" t="s">
        <v>121</v>
      </c>
      <c r="C12" s="22" t="s">
        <v>160</v>
      </c>
      <c r="D12" s="22"/>
      <c r="E12" s="22" t="s">
        <v>80</v>
      </c>
      <c r="F12" s="22" t="str">
        <f>IF(OR(S2_Klassifisering!D6="Ja",S2_Klassifisering!D6="Uavklart"),"Ja","Nei")</f>
        <v>Nei</v>
      </c>
      <c r="G12" s="22" t="str">
        <f>IF(OR($E13&lt;&gt;"Ja",$F13&lt;&gt;"Ja"),"",IF($D13="","",1))</f>
        <v/>
      </c>
      <c r="H12" s="22" t="s">
        <v>161</v>
      </c>
    </row>
    <row r="13" spans="1:10" ht="111.75" customHeight="1" x14ac:dyDescent="0.2">
      <c r="A13" s="22" t="s">
        <v>162</v>
      </c>
      <c r="B13" s="22" t="s">
        <v>121</v>
      </c>
      <c r="C13" s="22" t="s">
        <v>163</v>
      </c>
      <c r="D13" s="22"/>
      <c r="E13" s="22" t="s">
        <v>80</v>
      </c>
      <c r="F13" s="22" t="str">
        <f>IF(OR(S2_Klassifisering!D6="Ja",S2_Klassifisering!D6="Uavklart"),"Ja","Nei")</f>
        <v>Nei</v>
      </c>
      <c r="G13" s="22" t="str">
        <f>IF(OR($E14&lt;&gt;"Ja",$F14&lt;&gt;"Ja"),"",IF($D14="","",1))</f>
        <v/>
      </c>
      <c r="H13" s="22" t="s">
        <v>161</v>
      </c>
    </row>
    <row r="14" spans="1:10" ht="111.75" customHeight="1" x14ac:dyDescent="0.2">
      <c r="A14" s="22" t="s">
        <v>164</v>
      </c>
      <c r="B14" s="22" t="s">
        <v>121</v>
      </c>
      <c r="C14" s="22" t="s">
        <v>165</v>
      </c>
      <c r="D14" s="22"/>
      <c r="E14" s="22" t="s">
        <v>80</v>
      </c>
      <c r="F14" s="22" t="str">
        <f>IF(OR(S2_Klassifisering!D6="Ja",S2_Klassifisering!D6="Uavklart"),"Ja","Nei")</f>
        <v>Nei</v>
      </c>
      <c r="G14" s="22" t="str">
        <f>IF(OR($E15&lt;&gt;"Ja",$F15&lt;&gt;"Ja"),"",IF($D15="","",1))</f>
        <v/>
      </c>
      <c r="H14" s="22" t="s">
        <v>161</v>
      </c>
    </row>
    <row r="15" spans="1:10" ht="111.75" customHeight="1" x14ac:dyDescent="0.2">
      <c r="A15" s="22" t="s">
        <v>166</v>
      </c>
      <c r="B15" s="22" t="s">
        <v>167</v>
      </c>
      <c r="C15" s="22" t="s">
        <v>168</v>
      </c>
      <c r="D15" s="22"/>
      <c r="E15" s="23" t="s">
        <v>53</v>
      </c>
      <c r="F15" s="22" t="s">
        <v>53</v>
      </c>
      <c r="G15" s="22" t="str">
        <f>IF(OR($E16&lt;&gt;"Ja",$F16&lt;&gt;"Ja"),"",IF($D16="","",1))</f>
        <v/>
      </c>
      <c r="H15" s="22"/>
      <c r="I15" s="24" t="s">
        <v>169</v>
      </c>
    </row>
    <row r="16" spans="1:10" ht="64.5" customHeight="1" x14ac:dyDescent="0.2">
      <c r="A16" s="22" t="s">
        <v>170</v>
      </c>
      <c r="B16" s="22" t="s">
        <v>167</v>
      </c>
      <c r="C16" s="22" t="s">
        <v>171</v>
      </c>
      <c r="D16" s="22"/>
      <c r="E16" s="23" t="s">
        <v>53</v>
      </c>
      <c r="F16" s="22" t="s">
        <v>53</v>
      </c>
      <c r="G16" s="22" t="str">
        <f>IF(OR($E17&lt;&gt;"Ja",$F17&lt;&gt;"Ja"),"",IF($D17="","",1))</f>
        <v/>
      </c>
      <c r="H16" s="22" t="str">
        <f>IF(S2_Klassifisering!D9="Ja","Gradert kanal påkrevd (2.4=Ja).",IF(S2_Klassifisering!D6="Ja","Pseudonymisering eller anonymisering anbefalt (personopplysninger flagget).","Identifiserbar deling mulig – ingen personopplysninger eller gradering flagget. Vurder dataminimering."))</f>
        <v>Identifiserbar deling mulig – ingen personopplysninger eller gradering flagget. Vurder dataminimering.</v>
      </c>
      <c r="I16" t="s">
        <v>172</v>
      </c>
      <c r="J16" s="31" t="s">
        <v>173</v>
      </c>
    </row>
    <row r="17" ht="48" customHeight="1" x14ac:dyDescent="0.2"/>
  </sheetData>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xr:uid="{00000000-0002-0000-0300-000000000000}">
          <x14:formula1>
            <xm:f>Lister!$H$2:$H$4</xm:f>
          </x14:formula1>
          <x14:formula2>
            <xm:f>0</xm:f>
          </x14:formula2>
          <xm:sqref>D12:D14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27"/>
  <sheetViews>
    <sheetView showGridLines="0" topLeftCell="A14" zoomScaleNormal="100" workbookViewId="0">
      <selection activeCell="J6" sqref="J6"/>
    </sheetView>
  </sheetViews>
  <sheetFormatPr baseColWidth="10" defaultColWidth="8.83203125" defaultRowHeight="15" customHeight="1" x14ac:dyDescent="0.2"/>
  <cols>
    <col min="1" max="1" width="8" customWidth="1"/>
    <col min="2" max="2" width="18" customWidth="1"/>
    <col min="3" max="3" width="54" customWidth="1"/>
    <col min="4" max="4" width="22" customWidth="1"/>
    <col min="5" max="6" width="10" customWidth="1"/>
    <col min="7" max="7" width="14" customWidth="1"/>
    <col min="8" max="8" width="32" customWidth="1"/>
    <col min="9" max="9" width="26.1640625" customWidth="1"/>
    <col min="10" max="10" width="26.5" customWidth="1"/>
  </cols>
  <sheetData>
    <row r="1" spans="1:10" ht="27.75" customHeight="1" x14ac:dyDescent="0.25">
      <c r="A1" s="7" t="s">
        <v>174</v>
      </c>
      <c r="B1" s="7"/>
      <c r="C1" s="7"/>
      <c r="D1" s="7"/>
      <c r="E1" s="7"/>
      <c r="F1" s="7"/>
    </row>
    <row r="2" spans="1:10" ht="19.5" customHeight="1" x14ac:dyDescent="0.2">
      <c r="A2" s="6" t="s">
        <v>175</v>
      </c>
      <c r="B2" s="6"/>
      <c r="C2" s="6"/>
      <c r="D2" s="6"/>
      <c r="E2" s="6"/>
      <c r="F2" s="6"/>
      <c r="G2" s="10" t="s">
        <v>40</v>
      </c>
      <c r="H2" s="20">
        <f>IFERROR(SUM(G6:G199)/MAX(1,COUNTIFS(E6:E199,"Ja",F6:F199,"Ja")),0)</f>
        <v>0</v>
      </c>
    </row>
    <row r="4" spans="1:10" ht="39" customHeight="1" x14ac:dyDescent="0.2">
      <c r="A4" s="3" t="s">
        <v>176</v>
      </c>
      <c r="B4" s="3"/>
      <c r="C4" s="3"/>
    </row>
    <row r="5" spans="1:10" ht="15.75" customHeight="1" x14ac:dyDescent="0.2">
      <c r="A5" s="13" t="s">
        <v>41</v>
      </c>
      <c r="B5" s="13" t="s">
        <v>42</v>
      </c>
      <c r="C5" s="13" t="s">
        <v>43</v>
      </c>
      <c r="D5" s="13" t="s">
        <v>44</v>
      </c>
      <c r="E5" s="13" t="s">
        <v>45</v>
      </c>
      <c r="F5" s="13" t="s">
        <v>46</v>
      </c>
      <c r="G5" s="13" t="s">
        <v>47</v>
      </c>
      <c r="H5" s="13" t="s">
        <v>48</v>
      </c>
      <c r="I5" s="21" t="s">
        <v>49</v>
      </c>
    </row>
    <row r="6" spans="1:10" ht="103.5" customHeight="1" x14ac:dyDescent="0.2">
      <c r="A6" s="22" t="s">
        <v>177</v>
      </c>
      <c r="B6" s="22" t="s">
        <v>178</v>
      </c>
      <c r="C6" s="22" t="s">
        <v>179</v>
      </c>
      <c r="D6" s="22"/>
      <c r="E6" s="23" t="s">
        <v>53</v>
      </c>
      <c r="F6" s="22" t="str">
        <f>IF(OR(S2_Klassifisering!D6="Ja",S2_Klassifisering!D6="Uavklart",S2_Klassifisering!D13="Ja",S2_Klassifisering!D14="Ja",S3_Datasett!D12="Ja",S3_Datasett!D13="Ja",S3_Datasett!D14="Ja"),"Ja","Nei")</f>
        <v>Nei</v>
      </c>
      <c r="G6" s="22" t="str">
        <f t="shared" ref="G6:G21" si="0">IF(OR($E6&lt;&gt;"Ja",$F6&lt;&gt;"Ja"),"",IF($D6="","",1))</f>
        <v/>
      </c>
      <c r="H6" s="22"/>
      <c r="I6" s="24" t="s">
        <v>180</v>
      </c>
    </row>
    <row r="7" spans="1:10" ht="31.5" customHeight="1" x14ac:dyDescent="0.2">
      <c r="A7" s="22" t="s">
        <v>181</v>
      </c>
      <c r="B7" s="22" t="s">
        <v>178</v>
      </c>
      <c r="C7" s="22" t="s">
        <v>182</v>
      </c>
      <c r="D7" s="22"/>
      <c r="E7" s="23" t="s">
        <v>53</v>
      </c>
      <c r="F7" s="22" t="str">
        <f>IF(OR(S2_Klassifisering!D6="Ja",S2_Klassifisering!D6="Uavklart",S2_Klassifisering!D13="Ja",S2_Klassifisering!D14="Ja",S3_Datasett!D12="Ja",S3_Datasett!D13="Ja",S3_Datasett!D14="Ja"),"Ja","Nei")</f>
        <v>Nei</v>
      </c>
      <c r="G7" s="22" t="str">
        <f t="shared" si="0"/>
        <v/>
      </c>
      <c r="H7" s="22"/>
    </row>
    <row r="8" spans="1:10" ht="103.5" customHeight="1" x14ac:dyDescent="0.2">
      <c r="A8" s="22" t="s">
        <v>183</v>
      </c>
      <c r="B8" s="22" t="s">
        <v>178</v>
      </c>
      <c r="C8" s="22" t="s">
        <v>184</v>
      </c>
      <c r="D8" s="22"/>
      <c r="E8" s="23" t="s">
        <v>53</v>
      </c>
      <c r="F8" s="22" t="str">
        <f>IF(OR(S2_Klassifisering!D6="Ja",S2_Klassifisering!D6="Uavklart",S2_Klassifisering!D13="Ja",S2_Klassifisering!D14="Ja",S3_Datasett!D12="Ja",S3_Datasett!D13="Ja",S3_Datasett!D14="Ja"),"Ja","Nei")</f>
        <v>Nei</v>
      </c>
      <c r="G8" s="22" t="str">
        <f t="shared" si="0"/>
        <v/>
      </c>
      <c r="H8" s="22" t="str">
        <f>IF(D7&lt;&gt;"","Behandlingsgrunnlag ved innsamling (4.2): "&amp;D7,"")</f>
        <v/>
      </c>
      <c r="I8" s="24" t="s">
        <v>185</v>
      </c>
    </row>
    <row r="9" spans="1:10" ht="90.75" customHeight="1" x14ac:dyDescent="0.2">
      <c r="A9" s="22" t="s">
        <v>186</v>
      </c>
      <c r="B9" s="22" t="s">
        <v>131</v>
      </c>
      <c r="C9" s="22" t="s">
        <v>187</v>
      </c>
      <c r="D9" s="22"/>
      <c r="E9" s="23" t="s">
        <v>53</v>
      </c>
      <c r="F9" s="22" t="str">
        <f>IF(OR(S2_Klassifisering!D6="Ja",S2_Klassifisering!D6="Uavklart",S2_Klassifisering!D13="Ja",S2_Klassifisering!D14="Ja",S3_Datasett!D12="Ja",S3_Datasett!D13="Ja",S3_Datasett!D14="Ja"),"Ja","Nei")</f>
        <v>Nei</v>
      </c>
      <c r="G9" s="22" t="str">
        <f t="shared" si="0"/>
        <v/>
      </c>
      <c r="H9" s="22"/>
      <c r="I9" s="24" t="s">
        <v>188</v>
      </c>
      <c r="J9" s="29" t="s">
        <v>189</v>
      </c>
    </row>
    <row r="10" spans="1:10" ht="117" customHeight="1" x14ac:dyDescent="0.2">
      <c r="A10" s="22" t="s">
        <v>190</v>
      </c>
      <c r="B10" s="22" t="s">
        <v>191</v>
      </c>
      <c r="C10" s="22" t="s">
        <v>192</v>
      </c>
      <c r="D10" s="22"/>
      <c r="E10" s="23" t="s">
        <v>53</v>
      </c>
      <c r="F10" s="22" t="str">
        <f>IF(OR(S2_Klassifisering!D6="Ja",S2_Klassifisering!D6="Uavklart",S2_Klassifisering!D13="Ja",S2_Klassifisering!D14="Ja",S3_Datasett!D12="Ja",S3_Datasett!D13="Ja",S3_Datasett!D14="Ja"),"Ja","Nei")</f>
        <v>Nei</v>
      </c>
      <c r="G10" s="22" t="str">
        <f t="shared" si="0"/>
        <v/>
      </c>
      <c r="H10" s="22"/>
      <c r="I10" s="24" t="s">
        <v>193</v>
      </c>
    </row>
    <row r="11" spans="1:10" ht="48" customHeight="1" x14ac:dyDescent="0.2">
      <c r="A11" s="22" t="s">
        <v>194</v>
      </c>
      <c r="B11" s="22" t="s">
        <v>191</v>
      </c>
      <c r="C11" s="22" t="s">
        <v>195</v>
      </c>
      <c r="D11" s="22"/>
      <c r="E11" s="23" t="s">
        <v>53</v>
      </c>
      <c r="F11" s="22" t="str">
        <f>IF(OR(S2_Klassifisering!D6="Ja",S2_Klassifisering!D6="Uavklart",S2_Klassifisering!D13="Ja",S2_Klassifisering!D14="Ja",S3_Datasett!D12="Ja",S3_Datasett!D13="Ja",S3_Datasett!D14="Ja"),"Ja","Nei")</f>
        <v>Nei</v>
      </c>
      <c r="G11" s="22" t="str">
        <f t="shared" si="0"/>
        <v/>
      </c>
      <c r="H11" s="22"/>
    </row>
    <row r="12" spans="1:10" ht="48" customHeight="1" x14ac:dyDescent="0.2">
      <c r="A12" s="22" t="s">
        <v>196</v>
      </c>
      <c r="B12" s="22" t="s">
        <v>191</v>
      </c>
      <c r="C12" s="22" t="s">
        <v>197</v>
      </c>
      <c r="D12" s="22"/>
      <c r="E12" s="22" t="s">
        <v>80</v>
      </c>
      <c r="F12" s="22" t="str">
        <f>IF(AND(OR(S2_Klassifisering!D6="Ja",S2_Klassifisering!D6="Uavklart",S2_Klassifisering!D13="Ja",S2_Klassifisering!D14="Ja",S3_Datasett!D12="Ja",S3_Datasett!D13="Ja",S3_Datasett!D14="Ja"),$D$11="Nei"),"Ja","Nei")</f>
        <v>Nei</v>
      </c>
      <c r="G12" s="22" t="str">
        <f t="shared" si="0"/>
        <v/>
      </c>
      <c r="H12" s="22"/>
    </row>
    <row r="13" spans="1:10" ht="129.75" customHeight="1" x14ac:dyDescent="0.2">
      <c r="A13" s="22" t="s">
        <v>198</v>
      </c>
      <c r="B13" s="22" t="s">
        <v>199</v>
      </c>
      <c r="C13" s="22" t="s">
        <v>200</v>
      </c>
      <c r="D13" s="22"/>
      <c r="E13" s="23" t="s">
        <v>53</v>
      </c>
      <c r="F13" s="22" t="str">
        <f>IF(OR(S2_Klassifisering!D6="Ja",S2_Klassifisering!D6="Uavklart",S2_Klassifisering!D13="Ja",S2_Klassifisering!D14="Ja",S3_Datasett!D12="Ja",S3_Datasett!D13="Ja",S3_Datasett!D14="Ja"),"Ja","Nei")</f>
        <v>Nei</v>
      </c>
      <c r="G13" s="22" t="str">
        <f t="shared" si="0"/>
        <v/>
      </c>
      <c r="H13" s="22" t="s">
        <v>201</v>
      </c>
      <c r="I13" s="24" t="s">
        <v>202</v>
      </c>
      <c r="J13" s="29" t="s">
        <v>203</v>
      </c>
    </row>
    <row r="14" spans="1:10" ht="129.75" customHeight="1" x14ac:dyDescent="0.2">
      <c r="A14" s="22" t="s">
        <v>204</v>
      </c>
      <c r="B14" s="22" t="s">
        <v>205</v>
      </c>
      <c r="C14" s="22" t="s">
        <v>206</v>
      </c>
      <c r="D14" s="22"/>
      <c r="E14" s="22" t="s">
        <v>80</v>
      </c>
      <c r="F14" s="22" t="str">
        <f>IF(AND(OR(S2_Klassifisering!D6="Ja",S2_Klassifisering!D6="Uavklart",S2_Klassifisering!D13="Ja",S2_Klassifisering!D14="Ja",S3_Datasett!D12="Ja",S3_Datasett!D13="Ja",S3_Datasett!D14="Ja"),$D$13="Nytt formål (viderebruk)"),"Ja","Nei")</f>
        <v>Nei</v>
      </c>
      <c r="G14" s="22" t="str">
        <f t="shared" si="0"/>
        <v/>
      </c>
      <c r="H14" s="22" t="s">
        <v>207</v>
      </c>
      <c r="I14" s="24" t="s">
        <v>208</v>
      </c>
      <c r="J14" s="29" t="s">
        <v>209</v>
      </c>
    </row>
    <row r="15" spans="1:10" ht="63.75" customHeight="1" x14ac:dyDescent="0.2">
      <c r="A15" s="22" t="s">
        <v>210</v>
      </c>
      <c r="B15" s="22" t="s">
        <v>205</v>
      </c>
      <c r="C15" s="22" t="s">
        <v>211</v>
      </c>
      <c r="D15" s="22"/>
      <c r="E15" s="22" t="s">
        <v>80</v>
      </c>
      <c r="F15" s="22" t="str">
        <f>IF(AND(OR(S2_Klassifisering!D6="Ja",S2_Klassifisering!D6="Uavklart",S2_Klassifisering!D13="Ja",S2_Klassifisering!D14="Ja",S3_Datasett!D12="Ja",S3_Datasett!D13="Ja",S3_Datasett!D14="Ja"),$D$13="Nytt formål (viderebruk)"),"Ja","Nei")</f>
        <v>Nei</v>
      </c>
      <c r="G15" s="22" t="str">
        <f t="shared" si="0"/>
        <v/>
      </c>
      <c r="H15" s="22" t="s">
        <v>207</v>
      </c>
      <c r="I15" s="24"/>
      <c r="J15" s="29" t="s">
        <v>209</v>
      </c>
    </row>
    <row r="16" spans="1:10" ht="63.75" customHeight="1" x14ac:dyDescent="0.2">
      <c r="A16" s="22" t="s">
        <v>212</v>
      </c>
      <c r="B16" s="22" t="s">
        <v>205</v>
      </c>
      <c r="C16" s="22" t="s">
        <v>213</v>
      </c>
      <c r="D16" s="22"/>
      <c r="E16" s="22" t="s">
        <v>80</v>
      </c>
      <c r="F16" s="22" t="str">
        <f>IF(AND(OR(S2_Klassifisering!D6="Ja",S2_Klassifisering!D6="Uavklart",S2_Klassifisering!D13="Ja",S2_Klassifisering!D14="Ja",S3_Datasett!D12="Ja",S3_Datasett!D13="Ja",S3_Datasett!D14="Ja"),$D$13="Nytt formål (viderebruk)"),"Ja","Nei")</f>
        <v>Nei</v>
      </c>
      <c r="G16" s="22" t="str">
        <f t="shared" si="0"/>
        <v/>
      </c>
      <c r="H16" s="22" t="s">
        <v>207</v>
      </c>
      <c r="I16" s="24"/>
      <c r="J16" s="29" t="s">
        <v>209</v>
      </c>
    </row>
    <row r="17" spans="1:10" ht="63.75" customHeight="1" x14ac:dyDescent="0.2">
      <c r="A17" s="22" t="s">
        <v>214</v>
      </c>
      <c r="B17" s="22" t="s">
        <v>205</v>
      </c>
      <c r="C17" s="22" t="s">
        <v>215</v>
      </c>
      <c r="D17" s="22"/>
      <c r="E17" s="22" t="s">
        <v>80</v>
      </c>
      <c r="F17" s="22" t="str">
        <f>IF(AND(OR(S2_Klassifisering!D6="Ja",S2_Klassifisering!D6="Uavklart",S2_Klassifisering!D13="Ja",S2_Klassifisering!D14="Ja",S3_Datasett!D12="Ja",S3_Datasett!D13="Ja",S3_Datasett!D14="Ja"),$D$13="Nytt formål (viderebruk)"),"Ja","Nei")</f>
        <v>Nei</v>
      </c>
      <c r="G17" s="22" t="str">
        <f t="shared" si="0"/>
        <v/>
      </c>
      <c r="H17" s="22" t="s">
        <v>207</v>
      </c>
      <c r="J17" s="29" t="s">
        <v>209</v>
      </c>
    </row>
    <row r="18" spans="1:10" ht="63.75" customHeight="1" x14ac:dyDescent="0.2">
      <c r="A18" s="22" t="s">
        <v>216</v>
      </c>
      <c r="B18" s="22" t="s">
        <v>205</v>
      </c>
      <c r="C18" s="22" t="s">
        <v>217</v>
      </c>
      <c r="D18" s="22"/>
      <c r="E18" s="22" t="s">
        <v>80</v>
      </c>
      <c r="F18" s="22" t="str">
        <f>IF(AND(OR(S2_Klassifisering!D6="Ja",S2_Klassifisering!D6="Uavklart",S2_Klassifisering!D13="Ja",S2_Klassifisering!D14="Ja",S3_Datasett!D12="Ja",S3_Datasett!D13="Ja",S3_Datasett!D14="Ja"),$D$13="Nytt formål (viderebruk)"),"Ja","Nei")</f>
        <v>Nei</v>
      </c>
      <c r="G18" s="22" t="str">
        <f t="shared" si="0"/>
        <v/>
      </c>
      <c r="H18" s="22" t="s">
        <v>207</v>
      </c>
      <c r="J18" s="29" t="s">
        <v>209</v>
      </c>
    </row>
    <row r="19" spans="1:10" ht="142.5" customHeight="1" x14ac:dyDescent="0.2">
      <c r="A19" s="22" t="s">
        <v>218</v>
      </c>
      <c r="B19" s="22" t="s">
        <v>219</v>
      </c>
      <c r="C19" s="22" t="s">
        <v>220</v>
      </c>
      <c r="D19" s="22"/>
      <c r="E19" s="22" t="s">
        <v>80</v>
      </c>
      <c r="F19" s="22" t="str">
        <f>IF(OR(S2_Klassifisering!D6="Ja",S2_Klassifisering!D6="Uavklart",S2_Klassifisering!D13="Ja",S2_Klassifisering!D14="Ja",S3_Datasett!D12="Ja",S3_Datasett!D13="Ja",S3_Datasett!D14="Ja"),"Ja","Nei")</f>
        <v>Nei</v>
      </c>
      <c r="G19" s="22" t="str">
        <f t="shared" si="0"/>
        <v/>
      </c>
      <c r="H19" s="22"/>
      <c r="I19" s="24" t="s">
        <v>221</v>
      </c>
      <c r="J19" s="31"/>
    </row>
    <row r="20" spans="1:10" ht="48" customHeight="1" x14ac:dyDescent="0.2">
      <c r="A20" s="22" t="s">
        <v>222</v>
      </c>
      <c r="B20" s="22" t="s">
        <v>219</v>
      </c>
      <c r="C20" s="22" t="s">
        <v>223</v>
      </c>
      <c r="D20" s="22"/>
      <c r="E20" s="22" t="s">
        <v>80</v>
      </c>
      <c r="F20" s="22" t="str">
        <f>IF(AND(OR(S2_Klassifisering!D6="Ja",S2_Klassifisering!D6="Uavklart",S2_Klassifisering!D13="Ja",S2_Klassifisering!D14="Ja",S3_Datasett!D12="Ja",S3_Datasett!D13="Ja",S3_Datasett!D14="Ja"),$D$19="Ja"),"Ja","Nei")</f>
        <v>Nei</v>
      </c>
      <c r="G20" s="22" t="str">
        <f t="shared" si="0"/>
        <v/>
      </c>
      <c r="H20" s="22"/>
    </row>
    <row r="21" spans="1:10" ht="31.5" customHeight="1" x14ac:dyDescent="0.2">
      <c r="A21" s="22" t="s">
        <v>224</v>
      </c>
      <c r="B21" s="22" t="s">
        <v>219</v>
      </c>
      <c r="C21" s="22" t="s">
        <v>225</v>
      </c>
      <c r="D21" s="22"/>
      <c r="E21" s="22" t="s">
        <v>80</v>
      </c>
      <c r="F21" s="22" t="str">
        <f>IF(AND(OR(S2_Klassifisering!D6="Ja",S2_Klassifisering!D6="Uavklart",S2_Klassifisering!D13="Ja",S2_Klassifisering!D14="Ja",S3_Datasett!D12="Ja",S3_Datasett!D13="Ja",S3_Datasett!D14="Ja"),$D$19="Ja"),"Ja","Nei")</f>
        <v>Nei</v>
      </c>
      <c r="G21" s="22" t="str">
        <f t="shared" si="0"/>
        <v/>
      </c>
      <c r="H21" s="22" t="s">
        <v>226</v>
      </c>
      <c r="I21" s="24"/>
      <c r="J21" s="31" t="s">
        <v>227</v>
      </c>
    </row>
    <row r="22" spans="1:10" ht="103.5" customHeight="1" x14ac:dyDescent="0.2">
      <c r="A22" s="22" t="s">
        <v>228</v>
      </c>
      <c r="B22" s="22" t="s">
        <v>229</v>
      </c>
      <c r="C22" s="22" t="s">
        <v>230</v>
      </c>
      <c r="D22" s="22"/>
      <c r="E22" s="23" t="s">
        <v>53</v>
      </c>
      <c r="F22" s="22" t="str">
        <f>IF(OR(S2_Klassifisering!D6="Ja",S2_Klassifisering!D6="Uavklart",S2_Klassifisering!D13="Ja",S2_Klassifisering!D14="Ja",S3_Datasett!D12="Ja",S3_Datasett!D13="Ja",S3_Datasett!D14="Ja"),"Ja","Nei")</f>
        <v>Nei</v>
      </c>
      <c r="G22" s="22" t="str">
        <f>IF(OR($E23&lt;&gt;"Ja",$F23&lt;&gt;"Ja"),"",IF($D23="","",1))</f>
        <v/>
      </c>
      <c r="H22" s="22" t="str">
        <f>IF(S1_Avklaring!D6&lt;&gt;"","Datasett: "&amp;S1_Avklaring!D6&amp;" | "&amp;S1_Avklaring!D7&amp;" → "&amp;S1_Avklaring!D10&amp;IF(S1_Avklaring!D15&lt;&gt;""," | Tilgang: "&amp;S1_Avklaring!D15,""),"")</f>
        <v/>
      </c>
      <c r="I22" s="24" t="s">
        <v>231</v>
      </c>
    </row>
    <row r="23" spans="1:10" ht="103.5" customHeight="1" x14ac:dyDescent="0.2">
      <c r="A23" s="22" t="s">
        <v>232</v>
      </c>
      <c r="B23" s="22" t="s">
        <v>229</v>
      </c>
      <c r="C23" s="22" t="s">
        <v>233</v>
      </c>
      <c r="D23" s="22"/>
      <c r="E23" s="23" t="s">
        <v>53</v>
      </c>
      <c r="F23" s="22" t="str">
        <f>IF(OR(S2_Klassifisering!D6="Ja",S2_Klassifisering!D6="Uavklart",S2_Klassifisering!D13="Ja",S2_Klassifisering!D14="Ja",S3_Datasett!D12="Ja",S3_Datasett!D13="Ja",S3_Datasett!D14="Ja"),"Ja","Nei")</f>
        <v>Nei</v>
      </c>
      <c r="G23" s="22" t="str">
        <f>IF(OR($E24&lt;&gt;"Ja",$F24&lt;&gt;"Ja"),"",IF($D24="","",1))</f>
        <v/>
      </c>
      <c r="H23" s="22"/>
    </row>
    <row r="24" spans="1:10" ht="31.5" customHeight="1" x14ac:dyDescent="0.2">
      <c r="A24" s="22" t="s">
        <v>234</v>
      </c>
      <c r="B24" s="22" t="s">
        <v>235</v>
      </c>
      <c r="C24" s="22" t="s">
        <v>236</v>
      </c>
      <c r="D24" s="22"/>
      <c r="E24" s="23" t="s">
        <v>80</v>
      </c>
      <c r="F24" s="22" t="str">
        <f>IF(OR(S2_Klassifisering!D6="Ja",S2_Klassifisering!D6="Uavklart",S2_Klassifisering!D13="Ja",S2_Klassifisering!D14="Ja",S3_Datasett!D12="Ja",S3_Datasett!D13="Ja",S3_Datasett!D14="Ja"),"Ja","Nei")</f>
        <v>Nei</v>
      </c>
      <c r="G24" s="22" t="str">
        <f>IF(OR($E25&lt;&gt;"Ja",$F25&lt;&gt;"Ja"),"",IF($D25="","",1))</f>
        <v/>
      </c>
      <c r="H24" s="22" t="s">
        <v>237</v>
      </c>
      <c r="I24" s="24" t="s">
        <v>238</v>
      </c>
      <c r="J24" s="30" t="s">
        <v>239</v>
      </c>
    </row>
    <row r="25" spans="1:10" ht="129.75" customHeight="1" x14ac:dyDescent="0.2">
      <c r="A25" s="22" t="s">
        <v>240</v>
      </c>
      <c r="B25" s="22" t="s">
        <v>235</v>
      </c>
      <c r="C25" s="22" t="s">
        <v>241</v>
      </c>
      <c r="D25" s="22"/>
      <c r="E25" s="23" t="s">
        <v>53</v>
      </c>
      <c r="F25" s="22" t="str">
        <f>IF(OR(S2_Klassifisering!D6="Ja",S2_Klassifisering!D6="Uavklart",S2_Klassifisering!D13="Ja",S2_Klassifisering!D14="Ja",S3_Datasett!D12="Ja",S3_Datasett!D13="Ja",S3_Datasett!D14="Ja"),"Ja","Nei")</f>
        <v>Nei</v>
      </c>
      <c r="G25" s="22" t="str">
        <f>IF(OR($E26&lt;&gt;"Ja",$F26&lt;&gt;"Ja"),"",IF($D26="","",1))</f>
        <v/>
      </c>
      <c r="H25" s="22"/>
      <c r="I25" s="24" t="s">
        <v>242</v>
      </c>
    </row>
    <row r="26" spans="1:10" ht="156" customHeight="1" x14ac:dyDescent="0.2">
      <c r="A26" s="22" t="s">
        <v>243</v>
      </c>
      <c r="B26" s="22" t="s">
        <v>235</v>
      </c>
      <c r="C26" s="22" t="s">
        <v>244</v>
      </c>
      <c r="D26" s="22"/>
      <c r="E26" s="23" t="s">
        <v>53</v>
      </c>
      <c r="F26" s="22" t="str">
        <f>IF(OR(S2_Klassifisering!D6="Ja",S2_Klassifisering!D6="Uavklart",S2_Klassifisering!D13="Ja",S2_Klassifisering!D14="Ja",S3_Datasett!D12="Ja",S3_Datasett!D13="Ja",S3_Datasett!D14="Ja"),"Ja","Nei")</f>
        <v>Nei</v>
      </c>
      <c r="G26" s="22" t="str">
        <f>IF(OR($E27&lt;&gt;"Ja",$F27&lt;&gt;"Ja"),"",IF($D27="","",1))</f>
        <v/>
      </c>
      <c r="H26" s="22" t="s">
        <v>245</v>
      </c>
      <c r="I26" s="24" t="s">
        <v>246</v>
      </c>
    </row>
    <row r="27" spans="1:10" ht="129.75" customHeight="1" x14ac:dyDescent="0.2"/>
  </sheetData>
  <mergeCells count="3">
    <mergeCell ref="A1:F1"/>
    <mergeCell ref="A2:F2"/>
    <mergeCell ref="A4:C4"/>
  </mergeCells>
  <conditionalFormatting sqref="A6:H19">
    <cfRule type="expression" dxfId="7" priority="3">
      <formula>$F6&lt;&gt;"Ja"</formula>
    </cfRule>
  </conditionalFormatting>
  <conditionalFormatting sqref="D6:D19">
    <cfRule type="expression" dxfId="6" priority="2">
      <formula>AND($E6="Ja",$F6="Ja",$D6="")</formula>
    </cfRule>
  </conditionalFormatting>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4">
        <x14:dataValidation type="list" allowBlank="1" xr:uid="{00000000-0002-0000-0400-000000000000}">
          <x14:formula1>
            <xm:f>Lister!$J$2:$J$8</xm:f>
          </x14:formula1>
          <x14:formula2>
            <xm:f>0</xm:f>
          </x14:formula2>
          <xm:sqref>D7 D9</xm:sqref>
        </x14:dataValidation>
        <x14:dataValidation type="list" allowBlank="1" xr:uid="{00000000-0002-0000-0400-000001000000}">
          <x14:formula1>
            <xm:f>Lister!$H$2:$H$4</xm:f>
          </x14:formula1>
          <x14:formula2>
            <xm:f>0</xm:f>
          </x14:formula2>
          <xm:sqref>D8 D11:D12 D14:D23 D25:D26</xm:sqref>
        </x14:dataValidation>
        <x14:dataValidation type="list" allowBlank="1" xr:uid="{00000000-0002-0000-0400-000002000000}">
          <x14:formula1>
            <xm:f>Lister!$M$2:$M$5</xm:f>
          </x14:formula1>
          <x14:formula2>
            <xm:f>0</xm:f>
          </x14:formula2>
          <xm:sqref>D10</xm:sqref>
        </x14:dataValidation>
        <x14:dataValidation type="list" allowBlank="1" xr:uid="{00000000-0002-0000-0400-000003000000}">
          <x14:formula1>
            <xm:f>Lister!$L$2:$L$4</xm:f>
          </x14:formula1>
          <x14:formula2>
            <xm:f>0</xm:f>
          </x14:formula2>
          <xm:sqref>D13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3"/>
  <sheetViews>
    <sheetView zoomScaleNormal="100" workbookViewId="0">
      <selection activeCell="D13" sqref="D13"/>
    </sheetView>
  </sheetViews>
  <sheetFormatPr baseColWidth="10" defaultColWidth="8.6640625" defaultRowHeight="15" customHeight="1" x14ac:dyDescent="0.2"/>
  <cols>
    <col min="1" max="1" width="8" customWidth="1"/>
    <col min="2" max="2" width="18" customWidth="1"/>
    <col min="3" max="3" width="54" customWidth="1"/>
    <col min="4" max="4" width="22" customWidth="1"/>
    <col min="5" max="6" width="10" customWidth="1"/>
    <col min="7" max="7" width="14" customWidth="1"/>
    <col min="8" max="8" width="32" customWidth="1"/>
    <col min="9" max="9" width="60" customWidth="1"/>
  </cols>
  <sheetData>
    <row r="1" spans="1:9" ht="27.75" customHeight="1" x14ac:dyDescent="0.25">
      <c r="A1" s="7" t="s">
        <v>247</v>
      </c>
      <c r="B1" s="7"/>
      <c r="C1" s="7"/>
      <c r="D1" s="7"/>
      <c r="E1" s="7"/>
      <c r="F1" s="7"/>
    </row>
    <row r="2" spans="1:9" ht="19.5" customHeight="1" x14ac:dyDescent="0.2">
      <c r="A2" s="6" t="s">
        <v>248</v>
      </c>
      <c r="B2" s="6"/>
      <c r="C2" s="6"/>
      <c r="D2" s="6"/>
      <c r="E2" s="6"/>
      <c r="F2" s="6"/>
      <c r="G2" s="32" t="s">
        <v>40</v>
      </c>
      <c r="H2" s="33">
        <f>IFERROR(SUM(G6:G200)/MAX(1,COUNTIFS(E6:E200,"Ja",F6:F200,"Ja")),0)</f>
        <v>0</v>
      </c>
    </row>
    <row r="4" spans="1:9" ht="15" customHeight="1" x14ac:dyDescent="0.2">
      <c r="A4" s="2" t="s">
        <v>249</v>
      </c>
      <c r="B4" s="2"/>
      <c r="C4" s="2"/>
    </row>
    <row r="5" spans="1:9" ht="15.75" customHeight="1" x14ac:dyDescent="0.2">
      <c r="A5" s="34" t="s">
        <v>41</v>
      </c>
      <c r="B5" s="34" t="s">
        <v>42</v>
      </c>
      <c r="C5" s="34" t="s">
        <v>43</v>
      </c>
      <c r="D5" s="34" t="s">
        <v>44</v>
      </c>
      <c r="E5" s="34" t="s">
        <v>45</v>
      </c>
      <c r="F5" s="34" t="s">
        <v>46</v>
      </c>
      <c r="G5" s="34" t="s">
        <v>47</v>
      </c>
      <c r="H5" s="34" t="s">
        <v>48</v>
      </c>
      <c r="I5" s="21" t="s">
        <v>49</v>
      </c>
    </row>
    <row r="6" spans="1:9" ht="64.5" customHeight="1" x14ac:dyDescent="0.2">
      <c r="A6" s="22" t="s">
        <v>250</v>
      </c>
      <c r="B6" s="22" t="s">
        <v>251</v>
      </c>
      <c r="C6" s="22" t="s">
        <v>252</v>
      </c>
      <c r="D6" s="22"/>
      <c r="E6" s="23" t="s">
        <v>53</v>
      </c>
      <c r="F6" s="22" t="str">
        <f>IF(S2_Klassifisering!D9="Ja","Ja","Nei")</f>
        <v>Nei</v>
      </c>
      <c r="G6" s="22" t="str">
        <f t="shared" ref="G6:G13" si="0">IF(OR($E6&lt;&gt;"Ja",$F6&lt;&gt;"Ja"),"",IF($D6="","",1))</f>
        <v/>
      </c>
      <c r="H6" s="22"/>
      <c r="I6" s="24" t="s">
        <v>253</v>
      </c>
    </row>
    <row r="7" spans="1:9" ht="15.75" customHeight="1" x14ac:dyDescent="0.2">
      <c r="A7" s="22" t="s">
        <v>254</v>
      </c>
      <c r="B7" s="22" t="s">
        <v>251</v>
      </c>
      <c r="C7" s="22" t="s">
        <v>255</v>
      </c>
      <c r="D7" s="22"/>
      <c r="E7" s="23" t="s">
        <v>53</v>
      </c>
      <c r="F7" s="22" t="str">
        <f>IF(S2_Klassifisering!D9="Ja","Ja","Nei")</f>
        <v>Nei</v>
      </c>
      <c r="G7" s="22" t="str">
        <f t="shared" si="0"/>
        <v/>
      </c>
      <c r="H7" s="22"/>
    </row>
    <row r="8" spans="1:9" ht="51.75" customHeight="1" x14ac:dyDescent="0.2">
      <c r="A8" s="22" t="s">
        <v>256</v>
      </c>
      <c r="B8" s="22" t="s">
        <v>4</v>
      </c>
      <c r="C8" s="22" t="s">
        <v>257</v>
      </c>
      <c r="D8" s="22"/>
      <c r="E8" s="23" t="s">
        <v>53</v>
      </c>
      <c r="F8" s="22" t="str">
        <f>IF(S2_Klassifisering!D9="Ja","Ja","Nei")</f>
        <v>Nei</v>
      </c>
      <c r="G8" s="22" t="str">
        <f t="shared" si="0"/>
        <v/>
      </c>
      <c r="H8" s="22"/>
      <c r="I8" s="24" t="s">
        <v>258</v>
      </c>
    </row>
    <row r="9" spans="1:9" ht="31.5" customHeight="1" x14ac:dyDescent="0.2">
      <c r="A9" s="22" t="s">
        <v>259</v>
      </c>
      <c r="B9" s="22" t="s">
        <v>4</v>
      </c>
      <c r="C9" s="22" t="s">
        <v>260</v>
      </c>
      <c r="D9" s="22"/>
      <c r="E9" s="23" t="s">
        <v>53</v>
      </c>
      <c r="F9" s="22" t="str">
        <f>IF(S2_Klassifisering!D9="Ja","Ja","Nei")</f>
        <v>Nei</v>
      </c>
      <c r="G9" s="22" t="str">
        <f t="shared" si="0"/>
        <v/>
      </c>
      <c r="H9" s="22"/>
    </row>
    <row r="10" spans="1:9" ht="51.75" customHeight="1" x14ac:dyDescent="0.2">
      <c r="A10" s="22" t="s">
        <v>261</v>
      </c>
      <c r="B10" s="22" t="s">
        <v>262</v>
      </c>
      <c r="C10" s="22" t="s">
        <v>263</v>
      </c>
      <c r="D10" s="22"/>
      <c r="E10" s="23" t="s">
        <v>53</v>
      </c>
      <c r="F10" s="22" t="str">
        <f>IF(S2_Klassifisering!D9="Ja","Ja","Nei")</f>
        <v>Nei</v>
      </c>
      <c r="G10" s="22" t="str">
        <f t="shared" si="0"/>
        <v/>
      </c>
      <c r="H10" s="22"/>
      <c r="I10" s="24" t="s">
        <v>264</v>
      </c>
    </row>
    <row r="11" spans="1:9" ht="51.75" customHeight="1" x14ac:dyDescent="0.2">
      <c r="A11" s="22" t="s">
        <v>265</v>
      </c>
      <c r="B11" s="22" t="s">
        <v>266</v>
      </c>
      <c r="C11" s="22" t="s">
        <v>267</v>
      </c>
      <c r="D11" s="22"/>
      <c r="E11" s="23" t="s">
        <v>53</v>
      </c>
      <c r="F11" s="22" t="str">
        <f>IF(S2_Klassifisering!D9="Ja","Ja","Nei")</f>
        <v>Nei</v>
      </c>
      <c r="G11" s="22" t="str">
        <f t="shared" si="0"/>
        <v/>
      </c>
      <c r="H11" s="22"/>
      <c r="I11" s="24" t="s">
        <v>268</v>
      </c>
    </row>
    <row r="12" spans="1:9" ht="15.75" customHeight="1" x14ac:dyDescent="0.2">
      <c r="A12" s="22" t="s">
        <v>269</v>
      </c>
      <c r="B12" s="22" t="s">
        <v>266</v>
      </c>
      <c r="C12" s="22" t="s">
        <v>270</v>
      </c>
      <c r="D12" s="22"/>
      <c r="E12" s="22" t="s">
        <v>80</v>
      </c>
      <c r="F12" s="22" t="str">
        <f>IF(AND(S2_Klassifisering!D9="Ja",$D$11="Ja"),"Ja","Nei")</f>
        <v>Nei</v>
      </c>
      <c r="G12" s="22" t="str">
        <f t="shared" si="0"/>
        <v/>
      </c>
      <c r="H12" s="22"/>
    </row>
    <row r="13" spans="1:9" ht="51.75" customHeight="1" x14ac:dyDescent="0.2">
      <c r="A13" s="22" t="s">
        <v>271</v>
      </c>
      <c r="B13" s="22" t="s">
        <v>272</v>
      </c>
      <c r="C13" s="22" t="s">
        <v>273</v>
      </c>
      <c r="D13" s="22"/>
      <c r="E13" s="23" t="s">
        <v>53</v>
      </c>
      <c r="F13" s="22" t="str">
        <f>IF(S2_Klassifisering!D9="Ja","Ja","Nei")</f>
        <v>Nei</v>
      </c>
      <c r="G13" s="22" t="str">
        <f t="shared" si="0"/>
        <v/>
      </c>
      <c r="H13" s="22"/>
      <c r="I13" s="24" t="s">
        <v>274</v>
      </c>
    </row>
  </sheetData>
  <mergeCells count="3">
    <mergeCell ref="A1:F1"/>
    <mergeCell ref="A2:F2"/>
    <mergeCell ref="A4:C4"/>
  </mergeCell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2">
        <x14:dataValidation type="list" allowBlank="1" xr:uid="{00000000-0002-0000-0500-000000000000}">
          <x14:formula1>
            <xm:f>Lister!$Q$2:$Q$6</xm:f>
          </x14:formula1>
          <x14:formula2>
            <xm:f>0</xm:f>
          </x14:formula2>
          <xm:sqref>D6</xm:sqref>
        </x14:dataValidation>
        <x14:dataValidation type="list" allowBlank="1" xr:uid="{00000000-0002-0000-0500-000001000000}">
          <x14:formula1>
            <xm:f>Lister!$H$2:$H$4</xm:f>
          </x14:formula1>
          <x14:formula2>
            <xm:f>0</xm:f>
          </x14:formula2>
          <xm:sqref>D7:D13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3"/>
  <sheetViews>
    <sheetView showGridLines="0" zoomScaleNormal="100" workbookViewId="0">
      <selection activeCell="H14" sqref="H14"/>
    </sheetView>
  </sheetViews>
  <sheetFormatPr baseColWidth="10" defaultColWidth="8.83203125" defaultRowHeight="15" customHeight="1" x14ac:dyDescent="0.2"/>
  <cols>
    <col min="1" max="1" width="8" customWidth="1"/>
    <col min="2" max="2" width="18" customWidth="1"/>
    <col min="3" max="3" width="54" customWidth="1"/>
    <col min="4" max="4" width="22" customWidth="1"/>
    <col min="5" max="6" width="10" customWidth="1"/>
    <col min="7" max="7" width="14" customWidth="1"/>
    <col min="8" max="8" width="32" customWidth="1"/>
    <col min="9" max="9" width="60" customWidth="1"/>
  </cols>
  <sheetData>
    <row r="1" spans="1:9" ht="27.75" customHeight="1" x14ac:dyDescent="0.25">
      <c r="A1" s="7" t="s">
        <v>275</v>
      </c>
      <c r="B1" s="7"/>
      <c r="C1" s="7"/>
      <c r="D1" s="7"/>
      <c r="E1" s="7"/>
      <c r="F1" s="7"/>
    </row>
    <row r="2" spans="1:9" ht="19.5" customHeight="1" x14ac:dyDescent="0.2">
      <c r="A2" s="6" t="s">
        <v>276</v>
      </c>
      <c r="B2" s="6"/>
      <c r="C2" s="6"/>
      <c r="D2" s="6"/>
      <c r="E2" s="6"/>
      <c r="F2" s="6"/>
      <c r="G2" s="10" t="s">
        <v>40</v>
      </c>
      <c r="H2" s="20">
        <f>IFERROR(SUM(G6:G200)/MAX(1,COUNTIFS(E6:E200,"Ja",F6:F200,"Ja")),0)</f>
        <v>0</v>
      </c>
    </row>
    <row r="4" spans="1:9" ht="87" customHeight="1" x14ac:dyDescent="0.2">
      <c r="A4" s="1" t="s">
        <v>277</v>
      </c>
      <c r="B4" s="1"/>
      <c r="C4" s="1"/>
    </row>
    <row r="5" spans="1:9" ht="15.75" customHeight="1" x14ac:dyDescent="0.2">
      <c r="A5" s="13" t="s">
        <v>41</v>
      </c>
      <c r="B5" s="13" t="s">
        <v>42</v>
      </c>
      <c r="C5" s="13" t="s">
        <v>43</v>
      </c>
      <c r="D5" s="13" t="s">
        <v>44</v>
      </c>
      <c r="E5" s="13" t="s">
        <v>45</v>
      </c>
      <c r="F5" s="13" t="s">
        <v>46</v>
      </c>
      <c r="G5" s="13" t="s">
        <v>47</v>
      </c>
      <c r="H5" s="13" t="s">
        <v>48</v>
      </c>
      <c r="I5" s="21" t="s">
        <v>49</v>
      </c>
    </row>
    <row r="6" spans="1:9" ht="51.75" customHeight="1" x14ac:dyDescent="0.2">
      <c r="A6" s="22" t="s">
        <v>278</v>
      </c>
      <c r="B6" s="22" t="s">
        <v>279</v>
      </c>
      <c r="C6" s="22" t="s">
        <v>280</v>
      </c>
      <c r="D6" s="22"/>
      <c r="E6" s="23" t="s">
        <v>53</v>
      </c>
      <c r="F6" s="22" t="str">
        <f>IF(OR(S2_Klassifisering!D6="Ja",S2_Klassifisering!D8="Er taushetsbelagt",S2_Klassifisering!D8="Kan være taushetsbelagt",S2_Klassifisering!D9="Ja",S2_Klassifisering!D10="Ja",S2_Klassifisering!D11="Ja",S2_Klassifisering!D12="Ja"),"Ja","Nei")</f>
        <v>Nei</v>
      </c>
      <c r="G6" s="22" t="str">
        <f t="shared" ref="G6:G12" si="0">IF(OR($E6&lt;&gt;"Ja",$F6&lt;&gt;"Ja"),"",IF($D6="","",1))</f>
        <v/>
      </c>
      <c r="H6" s="22" t="str">
        <f>IF(OR(S2_Klassifisering!D7="Ja",S2_Klassifisering!D8="Er taushetsbelagt",S2_Klassifisering!D9="Ja"),"Skjerpet krav (2.2=Ja, 2.3=Taushetsbelagt eller 2.4=Ja): del kun de datafeltene som er strengt nødvendige for mottakers formål. Vurder om ytterligere reduksjon er mulig forut for deling.","")</f>
        <v/>
      </c>
      <c r="I6" s="24" t="s">
        <v>281</v>
      </c>
    </row>
    <row r="7" spans="1:9" ht="51.75" customHeight="1" x14ac:dyDescent="0.2">
      <c r="A7" s="22" t="s">
        <v>282</v>
      </c>
      <c r="B7" s="22" t="s">
        <v>283</v>
      </c>
      <c r="C7" s="22" t="s">
        <v>284</v>
      </c>
      <c r="D7" s="22" t="str">
        <f>IF(S3_Datasett!D16="","",S3_Datasett!D16)</f>
        <v/>
      </c>
      <c r="E7" s="23" t="s">
        <v>53</v>
      </c>
      <c r="F7" s="22" t="str">
        <f>IF(OR(S2_Klassifisering!D6="Ja",S2_Klassifisering!D8="Er taushetsbelagt",S2_Klassifisering!D8="Kan være taushetsbelagt",S2_Klassifisering!D9="Ja",S2_Klassifisering!D10="Ja",S2_Klassifisering!D11="Ja",S2_Klassifisering!D12="Ja"),"Ja","Nei")</f>
        <v>Nei</v>
      </c>
      <c r="G7" s="22" t="str">
        <f t="shared" si="0"/>
        <v/>
      </c>
      <c r="H7" s="22" t="str">
        <f>IF(S3_Datasett!D16&lt;&gt;"","Anbefalt delingsform (fra 3.11): "&amp;S3_Datasett!D16,"")</f>
        <v/>
      </c>
      <c r="I7" s="24" t="s">
        <v>285</v>
      </c>
    </row>
    <row r="8" spans="1:9" ht="51.75" customHeight="1" x14ac:dyDescent="0.2">
      <c r="A8" s="22" t="s">
        <v>286</v>
      </c>
      <c r="B8" s="22" t="s">
        <v>84</v>
      </c>
      <c r="C8" s="22" t="s">
        <v>287</v>
      </c>
      <c r="D8" s="22"/>
      <c r="E8" s="23" t="s">
        <v>53</v>
      </c>
      <c r="F8" s="22" t="str">
        <f>IF(OR(S2_Klassifisering!D6="Ja",S2_Klassifisering!D8="Er taushetsbelagt",S2_Klassifisering!D8="Kan være taushetsbelagt",S2_Klassifisering!D9="Ja",S2_Klassifisering!D10="Ja",S2_Klassifisering!D11="Ja",S2_Klassifisering!D12="Ja"),"Ja","Nei")</f>
        <v>Nei</v>
      </c>
      <c r="G8" s="22" t="str">
        <f t="shared" si="0"/>
        <v/>
      </c>
      <c r="H8" s="22" t="str">
        <f>IF(S1_Avklaring!D9="Ekstern","Ekstern deling (1.4=Ekstern): avklar konkret hvem hos mottaker som har tilgang, hvilken plattform som benyttes og hvilke loggkrav som gjelder.","")</f>
        <v/>
      </c>
      <c r="I8" s="24" t="s">
        <v>288</v>
      </c>
    </row>
    <row r="9" spans="1:9" ht="51.75" customHeight="1" x14ac:dyDescent="0.2">
      <c r="A9" s="22" t="s">
        <v>289</v>
      </c>
      <c r="B9" s="22" t="s">
        <v>290</v>
      </c>
      <c r="C9" s="22" t="s">
        <v>291</v>
      </c>
      <c r="D9" s="22"/>
      <c r="E9" s="23" t="s">
        <v>53</v>
      </c>
      <c r="F9" s="22" t="str">
        <f>IF(OR(S2_Klassifisering!D6="Ja",S2_Klassifisering!D8="Er taushetsbelagt",S2_Klassifisering!D8="Kan være taushetsbelagt",S2_Klassifisering!D9="Ja",S2_Klassifisering!D10="Ja",S2_Klassifisering!D11="Ja",S2_Klassifisering!D12="Ja"),"Ja","Nei")</f>
        <v>Nei</v>
      </c>
      <c r="G9" s="22" t="str">
        <f t="shared" si="0"/>
        <v/>
      </c>
      <c r="H9" s="22" t="str">
        <f>IF(S1_Avklaring!D15&lt;&gt;"",IF(S1_Avklaring!D15="Løpende strøm","Delingstype (1.10): Løpende strøm – krav til lagringstid og sletting særlig viktig. Se 6.7.","Delingstype (1.10): "&amp;S1_Avklaring!D15&amp;" – avklar lagringstid og sletteplikt hos mottaker."),"")</f>
        <v/>
      </c>
      <c r="I9" s="24" t="s">
        <v>292</v>
      </c>
    </row>
    <row r="10" spans="1:9" ht="51.75" customHeight="1" x14ac:dyDescent="0.2">
      <c r="A10" s="22" t="s">
        <v>293</v>
      </c>
      <c r="B10" s="22" t="s">
        <v>294</v>
      </c>
      <c r="C10" s="22" t="s">
        <v>295</v>
      </c>
      <c r="D10" s="22"/>
      <c r="E10" s="23" t="s">
        <v>53</v>
      </c>
      <c r="F10" s="22" t="str">
        <f>IF(OR(S1_Avklaring!D16="Ja",S2_Klassifisering!D6="Ja",S2_Klassifisering!D8="Er taushetsbelagt",S2_Klassifisering!D8="Kan være taushetsbelagt",S2_Klassifisering!D9="Ja",S2_Klassifisering!D10="Ja",S2_Klassifisering!D11="Ja",S2_Klassifisering!D12="Ja"),"Ja","Nei")</f>
        <v>Nei</v>
      </c>
      <c r="G10" s="22" t="str">
        <f t="shared" si="0"/>
        <v/>
      </c>
      <c r="H10" s="22" t="str">
        <f>IF(S1_Avklaring!D16&lt;&gt;"","Videre deling (1.11): "&amp;S1_Avklaring!D16&amp;IF(S1_Avklaring!D17&lt;&gt;""," | Mottakerkategorier (1.12): "&amp;S1_Avklaring!D17,""),"")</f>
        <v/>
      </c>
      <c r="I10" s="24" t="s">
        <v>296</v>
      </c>
    </row>
    <row r="11" spans="1:9" ht="51.75" customHeight="1" x14ac:dyDescent="0.2">
      <c r="A11" s="22" t="s">
        <v>297</v>
      </c>
      <c r="B11" s="22" t="s">
        <v>298</v>
      </c>
      <c r="C11" s="22" t="s">
        <v>299</v>
      </c>
      <c r="D11" s="22"/>
      <c r="E11" s="23" t="s">
        <v>53</v>
      </c>
      <c r="F11" s="22" t="str">
        <f>IF(OR(S1_Avklaring!D16="Ja",S2_Klassifisering!D6="Ja",S2_Klassifisering!D8="Er taushetsbelagt",S2_Klassifisering!D8="Kan være taushetsbelagt",S2_Klassifisering!D9="Ja",S2_Klassifisering!D10="Ja",S2_Klassifisering!D11="Ja",S2_Klassifisering!D12="Ja"),"Ja","Nei")</f>
        <v>Nei</v>
      </c>
      <c r="G11" s="22" t="str">
        <f t="shared" si="0"/>
        <v/>
      </c>
      <c r="H11" s="22" t="str">
        <f>IF(OR(S2_Klassifisering!D6="Ja",S2_Klassifisering!D6="Uavklart"),"Personopplysninger (2.1=Ja/Uavklart): brudd som medfører risiko for de registrerte skal varsles Datatilsynet innen 72 timer (GDPR art. 33). Sikre at mottaker har rutiner for dette.","")</f>
        <v/>
      </c>
      <c r="I11" s="24" t="s">
        <v>300</v>
      </c>
    </row>
    <row r="12" spans="1:9" ht="51.75" customHeight="1" x14ac:dyDescent="0.2">
      <c r="A12" s="22" t="s">
        <v>301</v>
      </c>
      <c r="B12" s="22" t="s">
        <v>302</v>
      </c>
      <c r="C12" s="22" t="s">
        <v>303</v>
      </c>
      <c r="D12" s="22"/>
      <c r="E12" s="22" t="s">
        <v>80</v>
      </c>
      <c r="F12" s="22" t="str">
        <f>IF(AND(OR(S2_Klassifisering!D6="Ja",S2_Klassifisering!D8="Er taushetsbelagt",S2_Klassifisering!D8="Kan være taushetsbelagt",S2_Klassifisering!D9="Ja",S2_Klassifisering!D10="Ja",S2_Klassifisering!D11="Ja"),S1_Avklaring!D15="Løpende strøm"),"Ja","Nei")</f>
        <v>Nei</v>
      </c>
      <c r="G12" s="22" t="str">
        <f t="shared" si="0"/>
        <v/>
      </c>
      <c r="H12" s="22" t="str">
        <f>IF(S1_Avklaring!D15="Løpende strøm","Løpende strøm (1.10): fastsett konkret frekvens for kontroll (f.eks. halvårlig revisjon) og avklar revisjonsrettens omfang i dataavtalen.","")</f>
        <v/>
      </c>
      <c r="I12" s="24" t="s">
        <v>304</v>
      </c>
    </row>
    <row r="13" spans="1:9" ht="23.25" customHeight="1" x14ac:dyDescent="0.2">
      <c r="A13" t="s">
        <v>305</v>
      </c>
      <c r="B13" t="s">
        <v>306</v>
      </c>
      <c r="C13" t="s">
        <v>307</v>
      </c>
      <c r="E13" t="s">
        <v>80</v>
      </c>
      <c r="F13" t="s">
        <v>53</v>
      </c>
      <c r="I13" s="28" t="s">
        <v>308</v>
      </c>
    </row>
  </sheetData>
  <mergeCells count="3">
    <mergeCell ref="A1:F1"/>
    <mergeCell ref="A2:F2"/>
    <mergeCell ref="A4:C4"/>
  </mergeCells>
  <conditionalFormatting sqref="A6:H10">
    <cfRule type="expression" dxfId="5" priority="3">
      <formula>$F6&lt;&gt;"Ja"</formula>
    </cfRule>
  </conditionalFormatting>
  <conditionalFormatting sqref="D6:D10">
    <cfRule type="expression" dxfId="4" priority="2">
      <formula>AND($E6="Ja",$F6="Ja",$D6="")</formula>
    </cfRule>
  </conditionalFormatting>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xr:uid="{00000000-0002-0000-0600-000000000000}">
          <x14:formula1>
            <xm:f>Lister!$H$2:$H$4</xm:f>
          </x14:formula1>
          <x14:formula2>
            <xm:f>0</xm:f>
          </x14:formula2>
          <xm:sqref>D6:D12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13"/>
  <sheetViews>
    <sheetView showGridLines="0" topLeftCell="F1" zoomScaleNormal="100" workbookViewId="0">
      <selection activeCell="J8" sqref="J8"/>
    </sheetView>
  </sheetViews>
  <sheetFormatPr baseColWidth="10" defaultColWidth="8.83203125" defaultRowHeight="15" customHeight="1" x14ac:dyDescent="0.2"/>
  <cols>
    <col min="1" max="1" width="8" customWidth="1"/>
    <col min="2" max="2" width="18" customWidth="1"/>
    <col min="3" max="3" width="54" customWidth="1"/>
    <col min="4" max="4" width="22" customWidth="1"/>
    <col min="5" max="6" width="10" customWidth="1"/>
    <col min="7" max="7" width="14" customWidth="1"/>
    <col min="8" max="8" width="32" customWidth="1"/>
    <col min="9" max="9" width="60" customWidth="1"/>
    <col min="10" max="10" width="64.5" customWidth="1"/>
  </cols>
  <sheetData>
    <row r="1" spans="1:10" ht="27.75" customHeight="1" x14ac:dyDescent="0.25">
      <c r="A1" s="7" t="s">
        <v>309</v>
      </c>
      <c r="B1" s="7"/>
      <c r="C1" s="7"/>
      <c r="D1" s="7"/>
      <c r="E1" s="7"/>
      <c r="F1" s="7"/>
    </row>
    <row r="2" spans="1:10" ht="19.5" customHeight="1" x14ac:dyDescent="0.2">
      <c r="A2" s="6" t="s">
        <v>310</v>
      </c>
      <c r="B2" s="6"/>
      <c r="C2" s="6"/>
      <c r="D2" s="6"/>
      <c r="E2" s="6"/>
      <c r="F2" s="6"/>
      <c r="G2" s="10" t="s">
        <v>40</v>
      </c>
      <c r="H2" s="20">
        <f>IFERROR(SUM(G6:G199)/MAX(1,COUNTIFS(E6:E199,"Ja",F6:F199,"Ja")),0)</f>
        <v>0</v>
      </c>
    </row>
    <row r="5" spans="1:10" ht="15.75" customHeight="1" x14ac:dyDescent="0.2">
      <c r="A5" s="13" t="s">
        <v>41</v>
      </c>
      <c r="B5" s="13" t="s">
        <v>42</v>
      </c>
      <c r="C5" s="13" t="s">
        <v>43</v>
      </c>
      <c r="D5" s="13" t="s">
        <v>44</v>
      </c>
      <c r="E5" s="13" t="s">
        <v>45</v>
      </c>
      <c r="F5" s="13" t="s">
        <v>46</v>
      </c>
      <c r="G5" s="13" t="s">
        <v>47</v>
      </c>
      <c r="H5" s="13" t="s">
        <v>48</v>
      </c>
      <c r="I5" s="21" t="s">
        <v>49</v>
      </c>
    </row>
    <row r="6" spans="1:10" ht="51.75" customHeight="1" x14ac:dyDescent="0.2">
      <c r="A6" s="22" t="s">
        <v>311</v>
      </c>
      <c r="B6" s="22" t="s">
        <v>312</v>
      </c>
      <c r="C6" s="22" t="s">
        <v>313</v>
      </c>
      <c r="D6" s="22"/>
      <c r="E6" s="23" t="s">
        <v>53</v>
      </c>
      <c r="F6" s="22" t="str">
        <f>IF(OR(S2_Klassifisering!D8="Er taushetsbelagt",S2_Klassifisering!D8="Kan være taushetsbelagt"),"Ja","Nei")</f>
        <v>Nei</v>
      </c>
      <c r="G6" s="22" t="str">
        <f t="shared" ref="G6:G13" si="0">IF(OR($E6&lt;&gt;"Ja",$F6&lt;&gt;"Ja"),"",IF($D6="","",1))</f>
        <v/>
      </c>
      <c r="H6" s="22"/>
      <c r="I6" s="24" t="s">
        <v>314</v>
      </c>
      <c r="J6" s="31" t="s">
        <v>315</v>
      </c>
    </row>
    <row r="7" spans="1:10" ht="51.75" customHeight="1" x14ac:dyDescent="0.2">
      <c r="A7" s="22" t="s">
        <v>316</v>
      </c>
      <c r="B7" s="22" t="s">
        <v>317</v>
      </c>
      <c r="C7" s="22" t="s">
        <v>318</v>
      </c>
      <c r="D7" s="22"/>
      <c r="E7" s="23" t="s">
        <v>53</v>
      </c>
      <c r="F7" s="22" t="str">
        <f>IF(OR(S2_Klassifisering!D8="Er taushetsbelagt",S2_Klassifisering!D8="Kan være taushetsbelagt"),"Ja","Nei")</f>
        <v>Nei</v>
      </c>
      <c r="G7" s="22" t="str">
        <f t="shared" si="0"/>
        <v/>
      </c>
      <c r="H7" s="22"/>
      <c r="I7" s="24" t="s">
        <v>319</v>
      </c>
    </row>
    <row r="8" spans="1:10" ht="51.75" customHeight="1" x14ac:dyDescent="0.2">
      <c r="A8" s="22" t="s">
        <v>320</v>
      </c>
      <c r="B8" s="22" t="s">
        <v>321</v>
      </c>
      <c r="C8" s="22" t="s">
        <v>322</v>
      </c>
      <c r="D8" s="22"/>
      <c r="E8" s="23" t="s">
        <v>53</v>
      </c>
      <c r="F8" s="22" t="str">
        <f>IF(OR(S2_Klassifisering!D8="Er taushetsbelagt",S2_Klassifisering!D8="Kan være taushetsbelagt"),"Ja","Nei")</f>
        <v>Nei</v>
      </c>
      <c r="G8" s="22" t="str">
        <f t="shared" si="0"/>
        <v/>
      </c>
      <c r="H8" s="22" t="s">
        <v>323</v>
      </c>
      <c r="I8" s="24" t="s">
        <v>324</v>
      </c>
    </row>
    <row r="9" spans="1:10" ht="31.5" customHeight="1" x14ac:dyDescent="0.2">
      <c r="A9" s="22" t="s">
        <v>325</v>
      </c>
      <c r="B9" s="22" t="s">
        <v>321</v>
      </c>
      <c r="C9" s="22" t="s">
        <v>326</v>
      </c>
      <c r="D9" s="22"/>
      <c r="E9" s="22" t="s">
        <v>80</v>
      </c>
      <c r="F9" s="22" t="str">
        <f>IF(OR(S2_Klassifisering!D8="Er taushetsbelagt",S2_Klassifisering!D8="Kan være taushetsbelagt"),"Ja","Nei")</f>
        <v>Nei</v>
      </c>
      <c r="G9" s="22" t="str">
        <f t="shared" si="0"/>
        <v/>
      </c>
      <c r="H9" s="22"/>
      <c r="I9" s="24"/>
    </row>
    <row r="10" spans="1:10" ht="103.5" customHeight="1" x14ac:dyDescent="0.2">
      <c r="A10" s="22" t="s">
        <v>327</v>
      </c>
      <c r="B10" s="22" t="s">
        <v>328</v>
      </c>
      <c r="C10" s="22" t="s">
        <v>329</v>
      </c>
      <c r="D10" s="22"/>
      <c r="E10" s="23" t="s">
        <v>53</v>
      </c>
      <c r="F10" s="22" t="str">
        <f>IF(OR(S2_Klassifisering!D8="Er taushetsbelagt",S2_Klassifisering!D8="Kan være taushetsbelagt"),"Ja","Nei")</f>
        <v>Nei</v>
      </c>
      <c r="G10" s="22" t="str">
        <f t="shared" si="0"/>
        <v/>
      </c>
      <c r="H10" s="22" t="s">
        <v>330</v>
      </c>
      <c r="I10" s="24" t="s">
        <v>331</v>
      </c>
    </row>
    <row r="11" spans="1:10" ht="96" customHeight="1" x14ac:dyDescent="0.2">
      <c r="A11" s="22" t="s">
        <v>332</v>
      </c>
      <c r="B11" s="22" t="s">
        <v>333</v>
      </c>
      <c r="C11" s="22" t="s">
        <v>334</v>
      </c>
      <c r="D11" s="22"/>
      <c r="E11" s="23" t="s">
        <v>53</v>
      </c>
      <c r="F11" s="22" t="str">
        <f>IF(OR(S2_Klassifisering!D8="Er taushetsbelagt",S2_Klassifisering!D8="Kan være taushetsbelagt"),"Ja","Nei")</f>
        <v>Nei</v>
      </c>
      <c r="G11" s="22" t="str">
        <f t="shared" si="0"/>
        <v/>
      </c>
      <c r="H11" s="22" t="s">
        <v>335</v>
      </c>
      <c r="I11" s="24" t="s">
        <v>336</v>
      </c>
    </row>
    <row r="12" spans="1:10" ht="51.75" customHeight="1" x14ac:dyDescent="0.2">
      <c r="A12" s="22" t="s">
        <v>337</v>
      </c>
      <c r="B12" s="22" t="s">
        <v>338</v>
      </c>
      <c r="C12" s="22" t="s">
        <v>339</v>
      </c>
      <c r="D12" s="22"/>
      <c r="E12" s="22" t="s">
        <v>80</v>
      </c>
      <c r="F12" s="22" t="str">
        <f>IF(OR(S2_Klassifisering!D8="Er taushetsbelagt",S2_Klassifisering!D8="Kan være taushetsbelagt"),"Ja","Nei")</f>
        <v>Nei</v>
      </c>
      <c r="G12" s="22" t="str">
        <f t="shared" si="0"/>
        <v/>
      </c>
      <c r="H12" s="22"/>
      <c r="I12" s="24" t="s">
        <v>340</v>
      </c>
    </row>
    <row r="13" spans="1:10" ht="79.5" customHeight="1" x14ac:dyDescent="0.2">
      <c r="A13" s="22" t="s">
        <v>341</v>
      </c>
      <c r="B13" s="22" t="s">
        <v>342</v>
      </c>
      <c r="C13" s="22" t="s">
        <v>343</v>
      </c>
      <c r="D13" s="22"/>
      <c r="E13" s="23" t="s">
        <v>53</v>
      </c>
      <c r="F13" s="22" t="str">
        <f>IF(OR(S2_Klassifisering!D8="Er taushetsbelagt",S2_Klassifisering!D8="Kan være taushetsbelagt"),"Ja","Nei")</f>
        <v>Nei</v>
      </c>
      <c r="G13" s="22" t="str">
        <f t="shared" si="0"/>
        <v/>
      </c>
      <c r="H13" s="22"/>
      <c r="I13" s="24" t="s">
        <v>344</v>
      </c>
    </row>
  </sheetData>
  <mergeCells count="2">
    <mergeCell ref="A1:F1"/>
    <mergeCell ref="A2:F2"/>
  </mergeCells>
  <conditionalFormatting sqref="A6:H11">
    <cfRule type="expression" dxfId="3" priority="3">
      <formula>$F6&lt;&gt;"Ja"</formula>
    </cfRule>
  </conditionalFormatting>
  <conditionalFormatting sqref="D6:D11">
    <cfRule type="expression" dxfId="2" priority="2">
      <formula>AND($E6="Ja",$F6="Ja",$D6="")</formula>
    </cfRule>
  </conditionalFormatting>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2">
        <x14:dataValidation type="list" allowBlank="1" xr:uid="{00000000-0002-0000-0700-000000000000}">
          <x14:formula1>
            <xm:f>Lister!$N$2:$N$9</xm:f>
          </x14:formula1>
          <x14:formula2>
            <xm:f>0</xm:f>
          </x14:formula2>
          <xm:sqref>D7</xm:sqref>
        </x14:dataValidation>
        <x14:dataValidation type="list" allowBlank="1" xr:uid="{00000000-0002-0000-0700-000001000000}">
          <x14:formula1>
            <xm:f>Lister!$H$2:$H$4</xm:f>
          </x14:formula1>
          <x14:formula2>
            <xm:f>0</xm:f>
          </x14:formula2>
          <xm:sqref>D8:D13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12"/>
  <sheetViews>
    <sheetView showGridLines="0" zoomScaleNormal="100" workbookViewId="0">
      <selection activeCell="I14" sqref="I14"/>
    </sheetView>
  </sheetViews>
  <sheetFormatPr baseColWidth="10" defaultColWidth="8.83203125" defaultRowHeight="15" customHeight="1" x14ac:dyDescent="0.2"/>
  <cols>
    <col min="1" max="1" width="8" customWidth="1"/>
    <col min="2" max="2" width="18" customWidth="1"/>
    <col min="3" max="3" width="54" customWidth="1"/>
    <col min="4" max="4" width="22" customWidth="1"/>
    <col min="5" max="6" width="10" customWidth="1"/>
    <col min="7" max="7" width="14" customWidth="1"/>
    <col min="8" max="8" width="32" customWidth="1"/>
    <col min="9" max="9" width="60" customWidth="1"/>
  </cols>
  <sheetData>
    <row r="1" spans="1:9" ht="27.75" customHeight="1" x14ac:dyDescent="0.25">
      <c r="A1" s="7" t="s">
        <v>345</v>
      </c>
      <c r="B1" s="7"/>
      <c r="C1" s="7"/>
      <c r="D1" s="7"/>
      <c r="E1" s="7"/>
      <c r="F1" s="7"/>
    </row>
    <row r="2" spans="1:9" ht="19.5" customHeight="1" x14ac:dyDescent="0.2">
      <c r="A2" s="6" t="s">
        <v>346</v>
      </c>
      <c r="B2" s="6"/>
      <c r="C2" s="6"/>
      <c r="D2" s="6"/>
      <c r="E2" s="6"/>
      <c r="F2" s="6"/>
      <c r="G2" s="10" t="s">
        <v>40</v>
      </c>
      <c r="H2" s="20">
        <f>IFERROR(SUM(G6:G200)/MAX(1,COUNTIFS(E6:E200,"Ja",F6:F200,"Ja")),0)</f>
        <v>0</v>
      </c>
    </row>
    <row r="4" spans="1:9" ht="55.5" customHeight="1" x14ac:dyDescent="0.2">
      <c r="A4" s="1" t="s">
        <v>347</v>
      </c>
      <c r="B4" s="1"/>
      <c r="C4" s="1"/>
    </row>
    <row r="5" spans="1:9" ht="15.75" customHeight="1" x14ac:dyDescent="0.2">
      <c r="A5" s="13" t="s">
        <v>41</v>
      </c>
      <c r="B5" s="13" t="s">
        <v>42</v>
      </c>
      <c r="C5" s="13" t="s">
        <v>43</v>
      </c>
      <c r="D5" s="13" t="s">
        <v>44</v>
      </c>
      <c r="E5" s="13" t="s">
        <v>45</v>
      </c>
      <c r="F5" s="13" t="s">
        <v>46</v>
      </c>
      <c r="G5" s="13" t="s">
        <v>47</v>
      </c>
      <c r="H5" s="13" t="s">
        <v>48</v>
      </c>
      <c r="I5" s="21" t="s">
        <v>49</v>
      </c>
    </row>
    <row r="6" spans="1:9" ht="51.75" customHeight="1" x14ac:dyDescent="0.2">
      <c r="A6" s="22" t="s">
        <v>348</v>
      </c>
      <c r="B6" s="22" t="s">
        <v>349</v>
      </c>
      <c r="C6" s="22" t="s">
        <v>350</v>
      </c>
      <c r="D6" s="22"/>
      <c r="E6" s="23" t="s">
        <v>53</v>
      </c>
      <c r="F6" s="22" t="str">
        <f>IF(S2_Klassifisering!D10="Ja","Ja","Nei")</f>
        <v>Nei</v>
      </c>
      <c r="G6" s="22" t="str">
        <f t="shared" ref="G6:G12" si="0">IF(OR($E6&lt;&gt;"Ja",$F6&lt;&gt;"Ja"),"",IF($D6="","",1))</f>
        <v/>
      </c>
      <c r="H6" s="22" t="s">
        <v>351</v>
      </c>
      <c r="I6" s="24" t="s">
        <v>352</v>
      </c>
    </row>
    <row r="7" spans="1:9" ht="79.5" customHeight="1" x14ac:dyDescent="0.2">
      <c r="A7" s="22" t="s">
        <v>353</v>
      </c>
      <c r="B7" s="22" t="s">
        <v>349</v>
      </c>
      <c r="C7" s="22" t="s">
        <v>354</v>
      </c>
      <c r="D7" s="22"/>
      <c r="E7" s="23" t="s">
        <v>53</v>
      </c>
      <c r="F7" s="22" t="str">
        <f>IF(OR(S2_Klassifisering!D10="Ja",S2_Klassifisering!D11="Ja"),"Ja","Nei")</f>
        <v>Nei</v>
      </c>
      <c r="G7" s="22" t="str">
        <f t="shared" si="0"/>
        <v/>
      </c>
      <c r="H7" s="22" t="s">
        <v>355</v>
      </c>
    </row>
    <row r="8" spans="1:9" ht="48" customHeight="1" x14ac:dyDescent="0.2">
      <c r="A8" s="22" t="s">
        <v>356</v>
      </c>
      <c r="B8" s="22" t="s">
        <v>349</v>
      </c>
      <c r="C8" s="22" t="s">
        <v>357</v>
      </c>
      <c r="D8" s="22"/>
      <c r="E8" s="22" t="s">
        <v>80</v>
      </c>
      <c r="F8" s="22" t="str">
        <f>IF(OR(S2_Klassifisering!D10="Ja",S2_Klassifisering!D11="Ja"),"Ja","Nei")</f>
        <v>Nei</v>
      </c>
      <c r="G8" s="22" t="str">
        <f t="shared" si="0"/>
        <v/>
      </c>
      <c r="H8" s="22" t="s">
        <v>358</v>
      </c>
    </row>
    <row r="9" spans="1:9" ht="64.5" customHeight="1" x14ac:dyDescent="0.2">
      <c r="A9" s="22" t="s">
        <v>359</v>
      </c>
      <c r="B9" s="22" t="s">
        <v>360</v>
      </c>
      <c r="C9" s="22" t="s">
        <v>361</v>
      </c>
      <c r="D9" s="22"/>
      <c r="E9" s="23" t="s">
        <v>53</v>
      </c>
      <c r="F9" s="22" t="str">
        <f>IF(S2_Klassifisering!D11="Ja","Ja","Nei")</f>
        <v>Nei</v>
      </c>
      <c r="G9" s="22" t="str">
        <f t="shared" si="0"/>
        <v/>
      </c>
      <c r="H9" s="22" t="s">
        <v>362</v>
      </c>
      <c r="I9" s="24" t="s">
        <v>363</v>
      </c>
    </row>
    <row r="10" spans="1:9" ht="15.75" customHeight="1" x14ac:dyDescent="0.2">
      <c r="A10" s="22" t="s">
        <v>364</v>
      </c>
      <c r="B10" s="22" t="s">
        <v>360</v>
      </c>
      <c r="C10" s="22" t="s">
        <v>365</v>
      </c>
      <c r="D10" s="22"/>
      <c r="E10" s="23" t="s">
        <v>53</v>
      </c>
      <c r="F10" s="22" t="str">
        <f>IF(S2_Klassifisering!D11="Ja","Ja","Nei")</f>
        <v>Nei</v>
      </c>
      <c r="G10" s="22" t="str">
        <f t="shared" si="0"/>
        <v/>
      </c>
      <c r="H10" s="22"/>
    </row>
    <row r="11" spans="1:9" ht="31.5" customHeight="1" x14ac:dyDescent="0.2">
      <c r="A11" s="22" t="s">
        <v>366</v>
      </c>
      <c r="B11" s="22" t="s">
        <v>360</v>
      </c>
      <c r="C11" s="22" t="s">
        <v>367</v>
      </c>
      <c r="D11" s="22"/>
      <c r="E11" s="23" t="s">
        <v>53</v>
      </c>
      <c r="F11" s="22" t="str">
        <f>IF(S2_Klassifisering!D11="Ja","Ja","Nei")</f>
        <v>Nei</v>
      </c>
      <c r="G11" s="22" t="str">
        <f t="shared" si="0"/>
        <v/>
      </c>
      <c r="H11" s="22"/>
    </row>
    <row r="12" spans="1:9" ht="31.5" customHeight="1" x14ac:dyDescent="0.2">
      <c r="A12" s="22" t="s">
        <v>368</v>
      </c>
      <c r="B12" s="22" t="s">
        <v>360</v>
      </c>
      <c r="C12" s="22" t="s">
        <v>369</v>
      </c>
      <c r="D12" s="22"/>
      <c r="E12" s="22" t="s">
        <v>80</v>
      </c>
      <c r="F12" s="22" t="str">
        <f>IF(S2_Klassifisering!D11="Ja","Ja","Nei")</f>
        <v>Nei</v>
      </c>
      <c r="G12" s="22" t="str">
        <f t="shared" si="0"/>
        <v/>
      </c>
      <c r="H12" s="22"/>
    </row>
  </sheetData>
  <mergeCells count="3">
    <mergeCell ref="A1:F1"/>
    <mergeCell ref="A2:F2"/>
    <mergeCell ref="A4:C4"/>
  </mergeCells>
  <conditionalFormatting sqref="A6:H12">
    <cfRule type="expression" dxfId="1" priority="3">
      <formula>$F6&lt;&gt;"Ja"</formula>
    </cfRule>
  </conditionalFormatting>
  <conditionalFormatting sqref="D6:D12">
    <cfRule type="expression" dxfId="0" priority="2">
      <formula>AND($E6="Ja",$F6="Ja",$D6="")</formula>
    </cfRule>
  </conditionalFormatting>
  <pageMargins left="0.7" right="0.7" top="0.75" bottom="0.75"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2">
        <x14:dataValidation type="list" allowBlank="1" xr:uid="{00000000-0002-0000-0800-000000000000}">
          <x14:formula1>
            <xm:f>Lister!$H$2:$H$4</xm:f>
          </x14:formula1>
          <x14:formula2>
            <xm:f>0</xm:f>
          </x14:formula2>
          <xm:sqref>D7:D9 D11</xm:sqref>
        </x14:dataValidation>
        <x14:dataValidation type="list" allowBlank="1" xr:uid="{00000000-0002-0000-0800-000001000000}">
          <x14:formula1>
            <xm:f>Lister!$O$2:$O$7</xm:f>
          </x14:formula1>
          <x14:formula2>
            <xm:f>0</xm:f>
          </x14:formula2>
          <xm:sqref>D12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047F45302086A49B21C2D13989DAFFA" ma:contentTypeVersion="6" ma:contentTypeDescription="Opprett et nytt dokument." ma:contentTypeScope="" ma:versionID="70f7ad189070d53e3e0ab833cfedcd4f">
  <xsd:schema xmlns:xsd="http://www.w3.org/2001/XMLSchema" xmlns:xs="http://www.w3.org/2001/XMLSchema" xmlns:p="http://schemas.microsoft.com/office/2006/metadata/properties" xmlns:ns2="a865d914-603e-428a-8e96-27529d4c3aba" xmlns:ns3="85b6053c-5a2c-4fd4-805e-1e795d4ef848" targetNamespace="http://schemas.microsoft.com/office/2006/metadata/properties" ma:root="true" ma:fieldsID="94af8c133a54b672e968fe0024166b87" ns2:_="" ns3:_="">
    <xsd:import namespace="a865d914-603e-428a-8e96-27529d4c3aba"/>
    <xsd:import namespace="85b6053c-5a2c-4fd4-805e-1e795d4ef8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65d914-603e-428a-8e96-27529d4c3a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b6053c-5a2c-4fd4-805e-1e795d4ef848" elementFormDefault="qualified">
    <xsd:import namespace="http://schemas.microsoft.com/office/2006/documentManagement/types"/>
    <xsd:import namespace="http://schemas.microsoft.com/office/infopath/2007/PartnerControls"/>
    <xsd:element name="SharedWithUsers" ma:index="12"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lingsdetaljer"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5B3877C-A1D6-4521-A1F3-FC1DE86D57E0}"/>
</file>

<file path=customXml/itemProps2.xml><?xml version="1.0" encoding="utf-8"?>
<ds:datastoreItem xmlns:ds="http://schemas.openxmlformats.org/officeDocument/2006/customXml" ds:itemID="{C5FB0DE3-ED2F-4571-B50B-323ACEECE70D}"/>
</file>

<file path=customXml/itemProps3.xml><?xml version="1.0" encoding="utf-8"?>
<ds:datastoreItem xmlns:ds="http://schemas.openxmlformats.org/officeDocument/2006/customXml" ds:itemID="{037CEC81-4E04-4627-A5F3-492CDB75A868}"/>
</file>

<file path=docMetadata/LabelInfo.xml><?xml version="1.0" encoding="utf-8"?>
<clbl:labelList xmlns:clbl="http://schemas.microsoft.com/office/2020/mipLabelMetadata">
  <clbl:label id="{30c196be-106b-44d0-9df5-c692fe08d33d}" enabled="0" method="" siteId="{30c196be-106b-44d0-9df5-c692fe08d33d}" removed="1"/>
</clbl:labelList>
</file>

<file path=docProps/app.xml><?xml version="1.0" encoding="utf-8"?>
<Properties xmlns="http://schemas.openxmlformats.org/officeDocument/2006/extended-properties" xmlns:vt="http://schemas.openxmlformats.org/officeDocument/2006/docPropsVTypes">
  <Template/>
  <TotalTime>0</TotalTime>
  <Application>Microsoft Macintosh Excel</Application>
  <DocSecurity>0</DocSecurity>
  <ScaleCrop>false</ScaleCrop>
  <HeadingPairs>
    <vt:vector size="4" baseType="variant">
      <vt:variant>
        <vt:lpstr>Regneark</vt:lpstr>
      </vt:variant>
      <vt:variant>
        <vt:i4>11</vt:i4>
      </vt:variant>
      <vt:variant>
        <vt:lpstr>Navngitte områder</vt:lpstr>
      </vt:variant>
      <vt:variant>
        <vt:i4>17</vt:i4>
      </vt:variant>
    </vt:vector>
  </HeadingPairs>
  <TitlesOfParts>
    <vt:vector size="28" baseType="lpstr">
      <vt:lpstr>Dashboard</vt:lpstr>
      <vt:lpstr>S1_Avklaring</vt:lpstr>
      <vt:lpstr>S2_Klassifisering</vt:lpstr>
      <vt:lpstr>S3_Datasett</vt:lpstr>
      <vt:lpstr>S4_Personvern</vt:lpstr>
      <vt:lpstr>S5_Gradering</vt:lpstr>
      <vt:lpstr>S6_Tiltak</vt:lpstr>
      <vt:lpstr>S7_Taushetsplikt</vt:lpstr>
      <vt:lpstr>S8_Rettigheter</vt:lpstr>
      <vt:lpstr>S9_Dokumentasjon</vt:lpstr>
      <vt:lpstr>Lister</vt:lpstr>
      <vt:lpstr>M06_Behandlingsgrunnlag</vt:lpstr>
      <vt:lpstr>M06_Delingsform__anbefalt_</vt:lpstr>
      <vt:lpstr>M06_Detaljgrad</vt:lpstr>
      <vt:lpstr>M06_Dokumentasjonstype</vt:lpstr>
      <vt:lpstr>M06_Form_lstype</vt:lpstr>
      <vt:lpstr>M06_Fritekst</vt:lpstr>
      <vt:lpstr>M06_Innsamlingsm_te</vt:lpstr>
      <vt:lpstr>M06_Intern_Ekstern</vt:lpstr>
      <vt:lpstr>M06_Ja_Nei</vt:lpstr>
      <vt:lpstr>M06_Mottakerkrets</vt:lpstr>
      <vt:lpstr>M06_Rettighetskilde</vt:lpstr>
      <vt:lpstr>M06_Rolle__GDPR_</vt:lpstr>
      <vt:lpstr>M06_Taushetspliktskilde</vt:lpstr>
      <vt:lpstr>M06_Tilgangsform</vt:lpstr>
      <vt:lpstr>M06_Tilgangstype</vt:lpstr>
      <vt:lpstr>M06_Tiltaksstatus</vt:lpstr>
      <vt:lpstr>M06_Virksomhetstype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Elias Gallis Meling</cp:lastModifiedBy>
  <cp:revision>0</cp:revision>
  <dcterms:created xsi:type="dcterms:W3CDTF">2026-02-23T11:05:13Z</dcterms:created>
  <dcterms:modified xsi:type="dcterms:W3CDTF">2026-04-14T08:42:39Z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0x0101009047F45302086A49B21C2D13989DAFFA</vt:lpwstr>
  </property>
  <property fmtid="{D5CDD505-2E9C-101B-9397-08002B2CF9AE}" pid="3" name="MediaServiceImageTags">
    <vt:lpwstr/>
  </property>
</Properties>
</file>